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I:\Accounts Payable\Travel Rates &amp; Policies &amp; Forms\CY2024\Worksheet\Final Upload File\"/>
    </mc:Choice>
  </mc:AlternateContent>
  <xr:revisionPtr revIDLastSave="0" documentId="13_ncr:1_{5D08BECA-BEDA-4036-AFF2-71970A940E00}" xr6:coauthVersionLast="47" xr6:coauthVersionMax="47" xr10:uidLastSave="{00000000-0000-0000-0000-000000000000}"/>
  <workbookProtection workbookPassword="C4CA" lockStructure="1"/>
  <bookViews>
    <workbookView xWindow="-120" yWindow="-120" windowWidth="29040" windowHeight="15225" xr2:uid="{00000000-000D-0000-FFFF-FFFF00000000}"/>
  </bookViews>
  <sheets>
    <sheet name="Sheet1" sheetId="1" r:id="rId1"/>
  </sheets>
  <definedNames>
    <definedName name="_xlnm.Print_Area" localSheetId="0">Sheet1!$B$1:$K$66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2" i="1" l="1"/>
  <c r="H49" i="1"/>
  <c r="J37" i="1"/>
  <c r="J34" i="1" l="1"/>
  <c r="P17" i="1"/>
  <c r="P4" i="1"/>
  <c r="P5" i="1" s="1"/>
  <c r="J16" i="1"/>
  <c r="J18" i="1"/>
  <c r="I18" i="1"/>
  <c r="H18" i="1"/>
  <c r="K18" i="1"/>
  <c r="E18" i="1"/>
  <c r="D18" i="1"/>
  <c r="K17" i="1"/>
  <c r="H17" i="1"/>
  <c r="J33" i="1"/>
  <c r="K29" i="1"/>
  <c r="K16" i="1"/>
  <c r="J30" i="1"/>
  <c r="K30" i="1"/>
  <c r="K32" i="1" s="1"/>
  <c r="K33" i="1" s="1"/>
  <c r="H29" i="1"/>
  <c r="H16" i="1"/>
  <c r="H30" i="1"/>
  <c r="H32" i="1" s="1"/>
  <c r="H33" i="1" s="1"/>
  <c r="I30" i="1"/>
  <c r="I32" i="1" s="1"/>
  <c r="I33" i="1" s="1"/>
  <c r="G30" i="1"/>
  <c r="G32" i="1" s="1"/>
  <c r="G33" i="1" s="1"/>
  <c r="F30" i="1"/>
  <c r="F32" i="1" s="1"/>
  <c r="F33" i="1" s="1"/>
  <c r="E30" i="1"/>
  <c r="E32" i="1" s="1"/>
  <c r="E33" i="1" s="1"/>
  <c r="D30" i="1"/>
  <c r="D32" i="1" s="1"/>
  <c r="D33" i="1" s="1"/>
  <c r="J17" i="1"/>
  <c r="I17" i="1"/>
  <c r="G17" i="1"/>
  <c r="G19" i="1" s="1"/>
  <c r="G20" i="1" s="1"/>
  <c r="F17" i="1"/>
  <c r="F19" i="1" s="1"/>
  <c r="F20" i="1" s="1"/>
  <c r="E17" i="1"/>
  <c r="D17" i="1"/>
  <c r="D29" i="1"/>
  <c r="I29" i="1"/>
  <c r="G29" i="1"/>
  <c r="F29" i="1"/>
  <c r="E29" i="1"/>
  <c r="U4" i="1"/>
  <c r="U5" i="1" s="1"/>
  <c r="I16" i="1"/>
  <c r="G16" i="1"/>
  <c r="F16" i="1"/>
  <c r="E16" i="1"/>
  <c r="D16" i="1"/>
  <c r="F35" i="1" l="1"/>
  <c r="F34" i="1" s="1"/>
  <c r="G22" i="1"/>
  <c r="H35" i="1"/>
  <c r="H37" i="1" s="1"/>
  <c r="E19" i="1"/>
  <c r="E20" i="1" s="1"/>
  <c r="E22" i="1" s="1"/>
  <c r="E35" i="1"/>
  <c r="E34" i="1" s="1"/>
  <c r="G35" i="1"/>
  <c r="G34" i="1" s="1"/>
  <c r="E23" i="1"/>
  <c r="E36" i="1"/>
  <c r="D36" i="1"/>
  <c r="G36" i="1"/>
  <c r="F36" i="1"/>
  <c r="I35" i="1"/>
  <c r="I37" i="1" s="1"/>
  <c r="F22" i="1"/>
  <c r="D35" i="1"/>
  <c r="D34" i="1" s="1"/>
  <c r="K35" i="1"/>
  <c r="K37" i="1" s="1"/>
  <c r="H19" i="1"/>
  <c r="H20" i="1" s="1"/>
  <c r="H22" i="1" s="1"/>
  <c r="H24" i="1" s="1"/>
  <c r="H21" i="1" s="1"/>
  <c r="G23" i="1"/>
  <c r="F23" i="1"/>
  <c r="Q4" i="1"/>
  <c r="Q7" i="1" s="1"/>
  <c r="R7" i="1" s="1"/>
  <c r="R10" i="1" s="1"/>
  <c r="D23" i="1"/>
  <c r="D19" i="1"/>
  <c r="D20" i="1" s="1"/>
  <c r="D22" i="1" s="1"/>
  <c r="J19" i="1"/>
  <c r="J20" i="1" s="1"/>
  <c r="K19" i="1"/>
  <c r="K20" i="1" s="1"/>
  <c r="K22" i="1" s="1"/>
  <c r="K24" i="1" s="1"/>
  <c r="V4" i="1"/>
  <c r="I19" i="1"/>
  <c r="I20" i="1" s="1"/>
  <c r="F37" i="1" l="1"/>
  <c r="H34" i="1"/>
  <c r="G24" i="1"/>
  <c r="G21" i="1" s="1"/>
  <c r="E24" i="1"/>
  <c r="J49" i="1" s="1"/>
  <c r="K34" i="1"/>
  <c r="G37" i="1"/>
  <c r="E37" i="1"/>
  <c r="D37" i="1"/>
  <c r="F24" i="1"/>
  <c r="F21" i="1" s="1"/>
  <c r="I34" i="1"/>
  <c r="D24" i="1"/>
  <c r="D21" i="1" s="1"/>
  <c r="K21" i="1"/>
  <c r="I22" i="1"/>
  <c r="I24" i="1" s="1"/>
  <c r="I21" i="1" s="1"/>
  <c r="J22" i="1"/>
  <c r="J24" i="1" s="1"/>
  <c r="J21" i="1" s="1"/>
  <c r="V7" i="1"/>
  <c r="W7" i="1" s="1"/>
  <c r="W10" i="1" s="1"/>
  <c r="E21" i="1" l="1"/>
</calcChain>
</file>

<file path=xl/sharedStrings.xml><?xml version="1.0" encoding="utf-8"?>
<sst xmlns="http://schemas.openxmlformats.org/spreadsheetml/2006/main" count="102" uniqueCount="71">
  <si>
    <t>Total Rental Charge</t>
  </si>
  <si>
    <t>Total Estimated Fuel Charges</t>
  </si>
  <si>
    <t>7 Pass Van</t>
  </si>
  <si>
    <t>12 Pass Van</t>
  </si>
  <si>
    <t>Cargo Van</t>
  </si>
  <si>
    <t>Pickup</t>
  </si>
  <si>
    <t>Fleet Rate Model</t>
  </si>
  <si>
    <t>Avg. Highway Miles per Gallon</t>
  </si>
  <si>
    <t>Insurance Disclaimer:</t>
  </si>
  <si>
    <t>Intermediate Sedan</t>
  </si>
  <si>
    <t>n/a</t>
  </si>
  <si>
    <t>Daily Rental Cost Calculator</t>
  </si>
  <si>
    <t>Total Travel Cost</t>
  </si>
  <si>
    <t>Be sure your personal auto insurance is in effect when driving on state business.</t>
  </si>
  <si>
    <t># Miles Allowed Daily</t>
  </si>
  <si>
    <t>Addl Miles Charge</t>
  </si>
  <si>
    <t>Number of Days</t>
  </si>
  <si>
    <t>Number of Hours</t>
  </si>
  <si>
    <t>Hrs Calc.</t>
  </si>
  <si>
    <t>Enterprise Daily Rate</t>
  </si>
  <si>
    <t>Hertz Daily Rate *</t>
  </si>
  <si>
    <t>Days:</t>
  </si>
  <si>
    <t>Miles:</t>
  </si>
  <si>
    <t>Fill in Estimated Amounts Here:</t>
  </si>
  <si>
    <t>* Hertz may charge an additional daily surcharge of $10 for specific cities. Refer to the contract for more information.</t>
  </si>
  <si>
    <t>per gallon</t>
  </si>
  <si>
    <t>Avg. Fuel Cost per Mile</t>
  </si>
  <si>
    <t>Total Cost per Mile</t>
  </si>
  <si>
    <t>Hertz</t>
  </si>
  <si>
    <t>Enterprise web site</t>
  </si>
  <si>
    <t>Hertz web site</t>
  </si>
  <si>
    <t>Avg. Fuel Cost per Gallon**</t>
  </si>
  <si>
    <r>
      <t xml:space="preserve">Hours </t>
    </r>
    <r>
      <rPr>
        <b/>
        <i/>
        <sz val="10"/>
        <rFont val="Univers"/>
        <family val="2"/>
      </rPr>
      <t>(</t>
    </r>
    <r>
      <rPr>
        <b/>
        <i/>
        <sz val="10"/>
        <color indexed="10"/>
        <rFont val="Univers"/>
        <family val="2"/>
      </rPr>
      <t>ZipCar Only</t>
    </r>
    <r>
      <rPr>
        <b/>
        <i/>
        <sz val="10"/>
        <rFont val="Univers"/>
        <family val="2"/>
      </rPr>
      <t>):</t>
    </r>
  </si>
  <si>
    <t>Privately Owned Vehicle (POV) Mileage Reimbursement Rates</t>
  </si>
  <si>
    <t>GSA website</t>
  </si>
  <si>
    <t>Source:</t>
  </si>
  <si>
    <t>DAS POV Policy</t>
  </si>
  <si>
    <t>Total POV Reimbursement:</t>
  </si>
  <si>
    <r>
      <t xml:space="preserve">Reimbursement rate if use of POV is authorized or Government-owned vehicle is </t>
    </r>
    <r>
      <rPr>
        <i/>
        <sz val="10"/>
        <rFont val="Arial"/>
        <family val="2"/>
      </rPr>
      <t>not</t>
    </r>
    <r>
      <rPr>
        <sz val="10"/>
        <rFont val="Arial"/>
        <family val="2"/>
      </rPr>
      <t xml:space="preserve"> available:</t>
    </r>
  </si>
  <si>
    <r>
      <t xml:space="preserve">Reimbursement rate if Government-owned vehicle </t>
    </r>
    <r>
      <rPr>
        <i/>
        <sz val="10"/>
        <rFont val="Arial"/>
        <family val="2"/>
      </rPr>
      <t>is</t>
    </r>
    <r>
      <rPr>
        <sz val="10"/>
        <rFont val="Arial"/>
        <family val="2"/>
      </rPr>
      <t xml:space="preserve"> available:</t>
    </r>
  </si>
  <si>
    <t>Possible hours 1 - 6.  If 7 or more hours, enter 1 day in "Days" above.</t>
  </si>
  <si>
    <t>Revised:</t>
  </si>
  <si>
    <t>Fill in estimated days of vehicle use.</t>
  </si>
  <si>
    <t>Fill in estimated mileage for your trip.</t>
  </si>
  <si>
    <t>Enterprise Rent-A-Car / National Car Rental</t>
  </si>
  <si>
    <t>Hybrid  (Prius)</t>
  </si>
  <si>
    <t xml:space="preserve">Hybrid </t>
  </si>
  <si>
    <t>SUV (Standard)</t>
  </si>
  <si>
    <t>SUV          (Full Size)</t>
  </si>
  <si>
    <t>Mileage estimator</t>
  </si>
  <si>
    <t>Average Fuel Price (as of 7/12/2023)</t>
  </si>
  <si>
    <t>DAS Avg. Unleaded</t>
  </si>
  <si>
    <t>Oregon Avg. Unleaded**</t>
  </si>
  <si>
    <t>DAS OAR 125-155</t>
  </si>
  <si>
    <t>2023-2025</t>
  </si>
  <si>
    <t>DAS Daily Rental (*NO LONGER AVAILABLE AS OF JULY 1, 2023)</t>
  </si>
  <si>
    <t>Round trip to Enterprise Salen from WOU</t>
  </si>
  <si>
    <t>WOU to Enterprise Salem Round Trip to obtain Car</t>
  </si>
  <si>
    <t>Estimated Miles (RT)</t>
  </si>
  <si>
    <t>Rate</t>
  </si>
  <si>
    <t>Total $</t>
  </si>
  <si>
    <t xml:space="preserve">** The average fuel cost per gallon for Enterprise and Hertz comes from http://www.oregongasprices.com/Prices_nationally.aspx </t>
  </si>
  <si>
    <t>POV or Rent?</t>
  </si>
  <si>
    <t>Mileage Estimator Cheat Sheet:</t>
  </si>
  <si>
    <t>Travel Days</t>
  </si>
  <si>
    <t>=or&gt; Miles</t>
  </si>
  <si>
    <t>POV vs. Rent</t>
  </si>
  <si>
    <t>Rent</t>
  </si>
  <si>
    <t>The cost of fuel will vary based on fueling location. Average miles per gallon will vary depending on vehicle type, type of travel e.g., highway vs. city, and driving style. Daily rates are subject to change and vary depending on vehicle type.  Vehicle costs and averages are subject to change.</t>
  </si>
  <si>
    <t>State of Oregon (including Western Oregon University) is not liable for damage to privately owned vehicles.</t>
  </si>
  <si>
    <t>as of 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</si>
</sst>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0_);_(&quot;$&quot;* \(#,##0.000\);_(&quot;$&quot;* &quot;-&quot;??_);_(@_)"/>
    <numFmt numFmtId="165" formatCode="&quot;$&quot;#,##0.00"/>
    <numFmt numFmtId="166" formatCode="_(* #,##0_);_(* \(#,##0\);_(* &quot;-&quot;??_);_(@_)"/>
  </numFmts>
  <fonts count="46" x14ac:knownFonts="1">
    <font>
      <sz val="10"/>
      <name val="Arial"/>
    </font>
    <font>
      <sz val="10"/>
      <name val="Arial"/>
      <family val="2"/>
    </font>
    <font>
      <b/>
      <sz val="10"/>
      <name val="Arial"/>
      <family val="2"/>
    </font>
    <font>
      <b/>
      <sz val="12"/>
      <name val="Arial"/>
      <family val="2"/>
    </font>
    <font>
      <sz val="12"/>
      <name val="Arial"/>
      <family val="2"/>
    </font>
    <font>
      <sz val="10"/>
      <name val="Arial"/>
      <family val="2"/>
    </font>
    <font>
      <u/>
      <sz val="10"/>
      <color indexed="12"/>
      <name val="Arial"/>
      <family val="2"/>
    </font>
    <font>
      <sz val="9"/>
      <name val="Tahoma"/>
      <family val="2"/>
    </font>
    <font>
      <sz val="8"/>
      <name val="Arial"/>
      <family val="2"/>
    </font>
    <font>
      <sz val="8"/>
      <name val="Tahoma"/>
      <family val="2"/>
    </font>
    <font>
      <u/>
      <sz val="10"/>
      <name val="Arial"/>
      <family val="2"/>
    </font>
    <font>
      <sz val="9"/>
      <name val="Univers"/>
      <family val="2"/>
    </font>
    <font>
      <sz val="10"/>
      <name val="Univers"/>
      <family val="2"/>
    </font>
    <font>
      <b/>
      <sz val="10"/>
      <name val="Univers"/>
      <family val="2"/>
    </font>
    <font>
      <b/>
      <sz val="12"/>
      <name val="Univers"/>
      <family val="2"/>
    </font>
    <font>
      <b/>
      <sz val="9"/>
      <name val="Univers"/>
      <family val="2"/>
    </font>
    <font>
      <sz val="12"/>
      <name val="Univers"/>
      <family val="2"/>
    </font>
    <font>
      <b/>
      <sz val="14"/>
      <name val="Univers"/>
      <family val="2"/>
    </font>
    <font>
      <b/>
      <i/>
      <sz val="12"/>
      <name val="Univers"/>
      <family val="2"/>
    </font>
    <font>
      <b/>
      <i/>
      <sz val="10"/>
      <name val="Univers"/>
      <family val="2"/>
    </font>
    <font>
      <b/>
      <sz val="11"/>
      <name val="Univers"/>
      <family val="2"/>
    </font>
    <font>
      <sz val="11"/>
      <name val="Univers"/>
      <family val="2"/>
    </font>
    <font>
      <sz val="8"/>
      <name val="Univers"/>
      <family val="2"/>
    </font>
    <font>
      <sz val="10"/>
      <color indexed="12"/>
      <name val="Univers"/>
      <family val="2"/>
    </font>
    <font>
      <i/>
      <sz val="10"/>
      <name val="Univers"/>
      <family val="2"/>
    </font>
    <font>
      <b/>
      <sz val="9"/>
      <color indexed="18"/>
      <name val="Univers"/>
      <family val="2"/>
    </font>
    <font>
      <sz val="9"/>
      <color indexed="18"/>
      <name val="Univers"/>
      <family val="2"/>
    </font>
    <font>
      <b/>
      <sz val="11"/>
      <name val="Univers"/>
      <family val="2"/>
    </font>
    <font>
      <u/>
      <sz val="8"/>
      <color indexed="12"/>
      <name val="Arial"/>
      <family val="2"/>
    </font>
    <font>
      <b/>
      <sz val="10"/>
      <name val="Univers"/>
      <family val="2"/>
    </font>
    <font>
      <b/>
      <i/>
      <sz val="10"/>
      <name val="Univers"/>
      <family val="2"/>
    </font>
    <font>
      <b/>
      <sz val="8"/>
      <name val="Univers"/>
      <family val="2"/>
    </font>
    <font>
      <b/>
      <i/>
      <sz val="10"/>
      <color indexed="10"/>
      <name val="Univers"/>
      <family val="2"/>
    </font>
    <font>
      <i/>
      <sz val="10"/>
      <name val="Arial"/>
      <family val="2"/>
    </font>
    <font>
      <b/>
      <i/>
      <sz val="10"/>
      <name val="Arial"/>
      <family val="2"/>
    </font>
    <font>
      <i/>
      <sz val="9"/>
      <name val="Calibri"/>
      <family val="2"/>
      <scheme val="minor"/>
    </font>
    <font>
      <u/>
      <sz val="9"/>
      <color indexed="12"/>
      <name val="Univers"/>
      <family val="2"/>
    </font>
    <font>
      <b/>
      <sz val="12"/>
      <color rgb="FFFF0000"/>
      <name val="Univers"/>
      <family val="2"/>
    </font>
    <font>
      <b/>
      <sz val="8"/>
      <color rgb="FF0070C0"/>
      <name val="Univers"/>
      <family val="2"/>
    </font>
    <font>
      <sz val="10"/>
      <color rgb="FF0070C0"/>
      <name val="Univers"/>
      <family val="2"/>
    </font>
    <font>
      <sz val="10"/>
      <color rgb="FF0070C0"/>
      <name val="Arial"/>
      <family val="2"/>
    </font>
    <font>
      <b/>
      <sz val="10"/>
      <color rgb="FF0070C0"/>
      <name val="Arial"/>
      <family val="2"/>
    </font>
    <font>
      <u/>
      <sz val="10"/>
      <color rgb="FF0070C0"/>
      <name val="Arial"/>
      <family val="2"/>
    </font>
    <font>
      <b/>
      <sz val="10"/>
      <color rgb="FFFF0000"/>
      <name val="Arial"/>
      <family val="2"/>
    </font>
    <font>
      <b/>
      <sz val="12"/>
      <color rgb="FFFF0000"/>
      <name val="Arial"/>
      <family val="2"/>
    </font>
    <font>
      <b/>
      <sz val="11"/>
      <color rgb="FFFF0000"/>
      <name val="Arial"/>
      <family val="2"/>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79998168889431442"/>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205">
    <xf numFmtId="0" fontId="0" fillId="0" borderId="0" xfId="0"/>
    <xf numFmtId="0" fontId="3" fillId="0" borderId="0" xfId="0" applyFont="1"/>
    <xf numFmtId="0" fontId="4" fillId="0" borderId="0" xfId="0" applyFont="1"/>
    <xf numFmtId="0" fontId="2" fillId="0" borderId="0" xfId="0" applyFont="1"/>
    <xf numFmtId="0" fontId="5" fillId="0" borderId="0" xfId="0" applyFont="1"/>
    <xf numFmtId="0" fontId="5" fillId="0" borderId="0" xfId="0" applyFont="1" applyAlignment="1">
      <alignment vertical="center"/>
    </xf>
    <xf numFmtId="44" fontId="5" fillId="0" borderId="0" xfId="2" applyFont="1"/>
    <xf numFmtId="166" fontId="5" fillId="0" borderId="0" xfId="1" applyNumberFormat="1" applyFont="1"/>
    <xf numFmtId="1" fontId="5" fillId="0" borderId="0" xfId="0" applyNumberFormat="1" applyFont="1" applyAlignment="1">
      <alignment vertical="center"/>
    </xf>
    <xf numFmtId="166" fontId="5" fillId="0" borderId="0" xfId="0" applyNumberFormat="1" applyFont="1"/>
    <xf numFmtId="0" fontId="10" fillId="0" borderId="0" xfId="0" applyFont="1"/>
    <xf numFmtId="0" fontId="12" fillId="0" borderId="0" xfId="0" applyFont="1"/>
    <xf numFmtId="0" fontId="11" fillId="0" borderId="0" xfId="0" applyFont="1" applyAlignment="1">
      <alignment horizontal="left"/>
    </xf>
    <xf numFmtId="0" fontId="13" fillId="0" borderId="0" xfId="0" applyFont="1"/>
    <xf numFmtId="0" fontId="12" fillId="0" borderId="0" xfId="0" applyFont="1" applyAlignment="1">
      <alignment vertical="center"/>
    </xf>
    <xf numFmtId="0" fontId="22" fillId="0" borderId="1" xfId="0" applyFont="1" applyBorder="1" applyAlignment="1">
      <alignment vertical="center"/>
    </xf>
    <xf numFmtId="0" fontId="12" fillId="0" borderId="2" xfId="0" applyFont="1" applyBorder="1"/>
    <xf numFmtId="0" fontId="12" fillId="0" borderId="2" xfId="0" applyFont="1" applyBorder="1" applyAlignment="1">
      <alignment vertical="center"/>
    </xf>
    <xf numFmtId="0" fontId="12" fillId="0" borderId="3" xfId="0" applyFont="1" applyBorder="1" applyAlignment="1">
      <alignment vertical="center"/>
    </xf>
    <xf numFmtId="0" fontId="12" fillId="0" borderId="3" xfId="0" applyFont="1" applyBorder="1"/>
    <xf numFmtId="0" fontId="21" fillId="0" borderId="0" xfId="0" applyFont="1" applyAlignment="1">
      <alignment horizontal="right"/>
    </xf>
    <xf numFmtId="0" fontId="20" fillId="0" borderId="0" xfId="0" applyFont="1"/>
    <xf numFmtId="0" fontId="24" fillId="0" borderId="0" xfId="0" applyFont="1"/>
    <xf numFmtId="0" fontId="12" fillId="0" borderId="4" xfId="0" applyFont="1" applyBorder="1"/>
    <xf numFmtId="0" fontId="11" fillId="0" borderId="5" xfId="0" applyFont="1" applyBorder="1" applyAlignment="1">
      <alignment horizontal="left"/>
    </xf>
    <xf numFmtId="44" fontId="11" fillId="0" borderId="6" xfId="2" applyFont="1" applyFill="1" applyBorder="1" applyAlignment="1">
      <alignment horizontal="center"/>
    </xf>
    <xf numFmtId="44" fontId="11" fillId="0" borderId="7" xfId="2" applyFont="1" applyFill="1" applyBorder="1" applyAlignment="1">
      <alignment horizontal="center"/>
    </xf>
    <xf numFmtId="44" fontId="11" fillId="0" borderId="6" xfId="0" applyNumberFormat="1" applyFont="1" applyBorder="1" applyAlignment="1">
      <alignment horizontal="center"/>
    </xf>
    <xf numFmtId="44" fontId="11" fillId="0" borderId="8" xfId="0" applyNumberFormat="1" applyFont="1" applyBorder="1" applyAlignment="1">
      <alignment horizontal="center"/>
    </xf>
    <xf numFmtId="44" fontId="11" fillId="0" borderId="9" xfId="0" applyNumberFormat="1" applyFont="1" applyBorder="1" applyAlignment="1">
      <alignment horizontal="center"/>
    </xf>
    <xf numFmtId="44" fontId="11" fillId="0" borderId="7" xfId="0" applyNumberFormat="1" applyFont="1" applyBorder="1" applyAlignment="1">
      <alignment horizontal="center"/>
    </xf>
    <xf numFmtId="44" fontId="11" fillId="0" borderId="10" xfId="0" applyNumberFormat="1" applyFont="1" applyBorder="1" applyAlignment="1">
      <alignment horizontal="center"/>
    </xf>
    <xf numFmtId="0" fontId="15" fillId="0" borderId="11" xfId="0" applyFont="1" applyBorder="1" applyAlignment="1">
      <alignment horizontal="left"/>
    </xf>
    <xf numFmtId="44" fontId="15" fillId="0" borderId="13" xfId="2" applyFont="1" applyFill="1" applyBorder="1" applyAlignment="1">
      <alignment horizontal="center"/>
    </xf>
    <xf numFmtId="44" fontId="15" fillId="0" borderId="14" xfId="2" applyFont="1" applyFill="1" applyBorder="1" applyAlignment="1">
      <alignment horizontal="center"/>
    </xf>
    <xf numFmtId="0" fontId="20" fillId="2" borderId="16" xfId="0" applyFont="1" applyFill="1" applyBorder="1" applyAlignment="1" applyProtection="1">
      <alignment horizontal="center"/>
      <protection locked="0"/>
    </xf>
    <xf numFmtId="0" fontId="20" fillId="2" borderId="17" xfId="0" applyFont="1" applyFill="1" applyBorder="1" applyAlignment="1" applyProtection="1">
      <alignment horizontal="center"/>
      <protection locked="0"/>
    </xf>
    <xf numFmtId="0" fontId="12" fillId="0" borderId="18" xfId="0" applyFont="1" applyBorder="1"/>
    <xf numFmtId="44" fontId="15" fillId="0" borderId="22" xfId="2" applyFont="1" applyFill="1" applyBorder="1" applyAlignment="1">
      <alignment horizontal="center"/>
    </xf>
    <xf numFmtId="44" fontId="15" fillId="0" borderId="23" xfId="2" applyFont="1" applyFill="1" applyBorder="1" applyAlignment="1">
      <alignment horizontal="center"/>
    </xf>
    <xf numFmtId="0" fontId="11" fillId="0" borderId="18" xfId="0" applyFont="1" applyBorder="1" applyAlignment="1">
      <alignment horizontal="left"/>
    </xf>
    <xf numFmtId="0" fontId="12" fillId="0" borderId="19" xfId="0" applyFont="1" applyBorder="1"/>
    <xf numFmtId="0" fontId="20" fillId="0" borderId="26" xfId="0" applyFont="1" applyBorder="1" applyAlignment="1">
      <alignment horizontal="right"/>
    </xf>
    <xf numFmtId="0" fontId="20" fillId="0" borderId="1" xfId="0" applyFont="1" applyBorder="1" applyAlignment="1">
      <alignment horizontal="right"/>
    </xf>
    <xf numFmtId="0" fontId="27" fillId="0" borderId="3" xfId="0" applyFont="1" applyBorder="1" applyAlignment="1">
      <alignment horizontal="right"/>
    </xf>
    <xf numFmtId="0" fontId="23" fillId="0" borderId="2" xfId="0" applyFont="1" applyBorder="1"/>
    <xf numFmtId="44" fontId="5" fillId="0" borderId="0" xfId="2" applyFont="1" applyFill="1"/>
    <xf numFmtId="0" fontId="27" fillId="0" borderId="2" xfId="0" applyFont="1" applyBorder="1" applyAlignment="1">
      <alignment horizontal="right"/>
    </xf>
    <xf numFmtId="0" fontId="20" fillId="0" borderId="2" xfId="0" applyFont="1" applyBorder="1" applyAlignment="1" applyProtection="1">
      <alignment horizontal="center"/>
      <protection locked="0"/>
    </xf>
    <xf numFmtId="0" fontId="22" fillId="0" borderId="2" xfId="0" applyFont="1" applyBorder="1" applyAlignment="1">
      <alignment vertical="center"/>
    </xf>
    <xf numFmtId="165" fontId="13" fillId="0" borderId="1" xfId="0" applyNumberFormat="1" applyFont="1" applyBorder="1" applyAlignment="1">
      <alignment horizontal="right"/>
    </xf>
    <xf numFmtId="0" fontId="2" fillId="0" borderId="3" xfId="0" applyFont="1" applyBorder="1"/>
    <xf numFmtId="0" fontId="13" fillId="3" borderId="28" xfId="0" applyFont="1" applyFill="1" applyBorder="1" applyAlignment="1">
      <alignment horizontal="center" vertical="center" wrapText="1"/>
    </xf>
    <xf numFmtId="0" fontId="13" fillId="3" borderId="28" xfId="0" applyFont="1" applyFill="1" applyBorder="1" applyAlignment="1">
      <alignment horizontal="center" vertical="center"/>
    </xf>
    <xf numFmtId="0" fontId="13" fillId="3" borderId="29" xfId="0" applyFont="1" applyFill="1" applyBorder="1" applyAlignment="1">
      <alignment horizontal="center" vertical="center"/>
    </xf>
    <xf numFmtId="0" fontId="29" fillId="0" borderId="3" xfId="0" applyFont="1" applyBorder="1" applyAlignment="1">
      <alignment horizontal="right" vertical="center"/>
    </xf>
    <xf numFmtId="0" fontId="16" fillId="0" borderId="0" xfId="0" applyFont="1"/>
    <xf numFmtId="44" fontId="11" fillId="0" borderId="6" xfId="2" applyFont="1" applyFill="1" applyBorder="1" applyAlignment="1">
      <alignment horizontal="right"/>
    </xf>
    <xf numFmtId="44" fontId="11" fillId="0" borderId="7" xfId="2" applyFont="1" applyFill="1" applyBorder="1" applyAlignment="1">
      <alignment horizontal="right"/>
    </xf>
    <xf numFmtId="0" fontId="31" fillId="3" borderId="17" xfId="0" applyFont="1" applyFill="1" applyBorder="1" applyAlignment="1">
      <alignment horizontal="center" wrapText="1"/>
    </xf>
    <xf numFmtId="165" fontId="6" fillId="0" borderId="2" xfId="3" applyNumberFormat="1" applyFill="1" applyBorder="1" applyAlignment="1" applyProtection="1">
      <alignment horizontal="left"/>
    </xf>
    <xf numFmtId="0" fontId="12" fillId="4" borderId="28" xfId="0" applyFont="1" applyFill="1" applyBorder="1"/>
    <xf numFmtId="0" fontId="25" fillId="4" borderId="6" xfId="0" applyFont="1" applyFill="1" applyBorder="1"/>
    <xf numFmtId="0" fontId="26" fillId="4" borderId="6" xfId="0" applyFont="1" applyFill="1" applyBorder="1"/>
    <xf numFmtId="0" fontId="15" fillId="4" borderId="13" xfId="0" applyFont="1" applyFill="1" applyBorder="1" applyAlignment="1">
      <alignment horizontal="center"/>
    </xf>
    <xf numFmtId="0" fontId="15" fillId="4" borderId="22" xfId="0" applyFont="1" applyFill="1" applyBorder="1" applyAlignment="1">
      <alignment horizontal="center"/>
    </xf>
    <xf numFmtId="0" fontId="13" fillId="0" borderId="25" xfId="0" applyFont="1" applyBorder="1" applyAlignment="1">
      <alignment horizontal="right"/>
    </xf>
    <xf numFmtId="0" fontId="13" fillId="0" borderId="0" xfId="0" applyFont="1" applyAlignment="1">
      <alignment horizontal="center"/>
    </xf>
    <xf numFmtId="44" fontId="14" fillId="0" borderId="0" xfId="2" applyFont="1" applyFill="1" applyBorder="1" applyAlignment="1">
      <alignment horizontal="center"/>
    </xf>
    <xf numFmtId="0" fontId="12" fillId="0" borderId="25" xfId="0" applyFont="1" applyBorder="1" applyAlignment="1">
      <alignment horizontal="left"/>
    </xf>
    <xf numFmtId="0" fontId="14" fillId="4" borderId="1" xfId="0" applyFont="1" applyFill="1" applyBorder="1" applyAlignment="1">
      <alignment horizontal="left" vertical="center"/>
    </xf>
    <xf numFmtId="0" fontId="14" fillId="4" borderId="2" xfId="0" applyFont="1" applyFill="1" applyBorder="1" applyAlignment="1">
      <alignment horizontal="left" vertical="center"/>
    </xf>
    <xf numFmtId="0" fontId="12" fillId="4" borderId="2" xfId="0" applyFont="1" applyFill="1" applyBorder="1"/>
    <xf numFmtId="0" fontId="13" fillId="4" borderId="2" xfId="0" applyFont="1" applyFill="1" applyBorder="1"/>
    <xf numFmtId="0" fontId="12" fillId="4" borderId="2" xfId="0" applyFont="1" applyFill="1" applyBorder="1" applyAlignment="1">
      <alignment horizontal="right"/>
    </xf>
    <xf numFmtId="164" fontId="12" fillId="0" borderId="17" xfId="2" applyNumberFormat="1" applyFont="1" applyFill="1" applyBorder="1" applyAlignment="1">
      <alignment horizontal="center"/>
    </xf>
    <xf numFmtId="0" fontId="1" fillId="0" borderId="0" xfId="0" applyFont="1" applyAlignment="1">
      <alignment horizontal="right"/>
    </xf>
    <xf numFmtId="0" fontId="2" fillId="0" borderId="0" xfId="0" applyFont="1" applyAlignment="1">
      <alignment horizontal="right"/>
    </xf>
    <xf numFmtId="0" fontId="13" fillId="0" borderId="25" xfId="0" applyFont="1" applyBorder="1"/>
    <xf numFmtId="0" fontId="6" fillId="4" borderId="3" xfId="3" applyFill="1" applyBorder="1" applyAlignment="1" applyProtection="1"/>
    <xf numFmtId="0" fontId="30" fillId="0" borderId="0" xfId="0" applyFont="1" applyAlignment="1">
      <alignment horizontal="right"/>
    </xf>
    <xf numFmtId="14" fontId="30" fillId="0" borderId="0" xfId="0" applyNumberFormat="1" applyFont="1" applyAlignment="1">
      <alignment horizontal="left"/>
    </xf>
    <xf numFmtId="0" fontId="17" fillId="4" borderId="26" xfId="0" applyFont="1" applyFill="1" applyBorder="1"/>
    <xf numFmtId="0" fontId="0" fillId="4" borderId="12" xfId="0" applyFill="1" applyBorder="1"/>
    <xf numFmtId="0" fontId="34" fillId="4" borderId="12" xfId="0" applyFont="1" applyFill="1" applyBorder="1" applyAlignment="1">
      <alignment horizontal="right"/>
    </xf>
    <xf numFmtId="14" fontId="34" fillId="4" borderId="20" xfId="0" applyNumberFormat="1" applyFont="1" applyFill="1" applyBorder="1" applyAlignment="1">
      <alignment horizontal="left"/>
    </xf>
    <xf numFmtId="37" fontId="11" fillId="0" borderId="6" xfId="1" applyNumberFormat="1" applyFont="1" applyFill="1" applyBorder="1" applyAlignment="1">
      <alignment horizontal="right"/>
    </xf>
    <xf numFmtId="37" fontId="11" fillId="0" borderId="7" xfId="1" applyNumberFormat="1" applyFont="1" applyFill="1" applyBorder="1" applyAlignment="1">
      <alignment horizontal="right"/>
    </xf>
    <xf numFmtId="0" fontId="22" fillId="0" borderId="2" xfId="0" applyFont="1" applyBorder="1" applyAlignment="1">
      <alignment horizontal="right"/>
    </xf>
    <xf numFmtId="0" fontId="8" fillId="0" borderId="2" xfId="3" applyFont="1" applyBorder="1" applyAlignment="1" applyProtection="1">
      <alignment horizontal="right"/>
    </xf>
    <xf numFmtId="0" fontId="13" fillId="3" borderId="29" xfId="0" applyFont="1" applyFill="1" applyBorder="1" applyAlignment="1">
      <alignment horizontal="center" vertical="center" wrapText="1"/>
    </xf>
    <xf numFmtId="0" fontId="35" fillId="0" borderId="0" xfId="0" applyFont="1" applyAlignment="1">
      <alignment horizontal="right"/>
    </xf>
    <xf numFmtId="0" fontId="28" fillId="0" borderId="2" xfId="3" applyFont="1" applyBorder="1" applyAlignment="1" applyProtection="1"/>
    <xf numFmtId="0" fontId="28" fillId="0" borderId="3" xfId="3" applyFont="1" applyBorder="1" applyAlignment="1" applyProtection="1"/>
    <xf numFmtId="0" fontId="7" fillId="0" borderId="18" xfId="0" applyFont="1" applyBorder="1" applyAlignment="1">
      <alignment horizontal="left"/>
    </xf>
    <xf numFmtId="0" fontId="9" fillId="0" borderId="18" xfId="0" applyFont="1" applyBorder="1" applyAlignment="1">
      <alignment horizontal="left"/>
    </xf>
    <xf numFmtId="0" fontId="6" fillId="0" borderId="25" xfId="3" applyBorder="1" applyAlignment="1" applyProtection="1"/>
    <xf numFmtId="0" fontId="36" fillId="0" borderId="27" xfId="3" applyFont="1" applyBorder="1" applyAlignment="1" applyProtection="1">
      <alignment horizontal="right"/>
    </xf>
    <xf numFmtId="0" fontId="36" fillId="0" borderId="20" xfId="3" applyFont="1" applyBorder="1" applyAlignment="1" applyProtection="1">
      <alignment horizontal="right"/>
    </xf>
    <xf numFmtId="0" fontId="1" fillId="0" borderId="0" xfId="0" applyFont="1"/>
    <xf numFmtId="0" fontId="38" fillId="0" borderId="15" xfId="0" applyFont="1" applyBorder="1" applyAlignment="1">
      <alignment horizontal="left" vertical="center" wrapText="1"/>
    </xf>
    <xf numFmtId="0" fontId="15" fillId="4" borderId="30" xfId="0" applyFont="1" applyFill="1" applyBorder="1" applyAlignment="1">
      <alignment horizontal="center"/>
    </xf>
    <xf numFmtId="165" fontId="39" fillId="0" borderId="30" xfId="0" applyNumberFormat="1" applyFont="1" applyBorder="1" applyAlignment="1">
      <alignment horizontal="right" vertical="center"/>
    </xf>
    <xf numFmtId="165" fontId="39" fillId="0" borderId="31" xfId="0" applyNumberFormat="1" applyFont="1" applyBorder="1" applyAlignment="1">
      <alignment horizontal="right" vertical="center"/>
    </xf>
    <xf numFmtId="0" fontId="12" fillId="0" borderId="31" xfId="0" applyFont="1" applyBorder="1" applyAlignment="1">
      <alignment horizontal="center" vertical="center"/>
    </xf>
    <xf numFmtId="0" fontId="12" fillId="0" borderId="12" xfId="0" applyFont="1" applyBorder="1" applyAlignment="1">
      <alignment vertical="center"/>
    </xf>
    <xf numFmtId="0" fontId="1" fillId="0" borderId="0" xfId="0" applyFont="1" applyAlignment="1">
      <alignment vertical="center"/>
    </xf>
    <xf numFmtId="0" fontId="1" fillId="0" borderId="32" xfId="0" applyFont="1" applyBorder="1"/>
    <xf numFmtId="1" fontId="1" fillId="0" borderId="0" xfId="0" applyNumberFormat="1" applyFont="1" applyAlignment="1">
      <alignment vertical="center"/>
    </xf>
    <xf numFmtId="166" fontId="1" fillId="0" borderId="0" xfId="0" applyNumberFormat="1" applyFont="1"/>
    <xf numFmtId="166" fontId="1" fillId="0" borderId="0" xfId="1" applyNumberFormat="1" applyFont="1"/>
    <xf numFmtId="44" fontId="1" fillId="0" borderId="0" xfId="2" applyFont="1"/>
    <xf numFmtId="44" fontId="1" fillId="0" borderId="0" xfId="2" applyFont="1" applyFill="1"/>
    <xf numFmtId="0" fontId="3" fillId="0" borderId="32" xfId="0" applyFont="1" applyBorder="1"/>
    <xf numFmtId="0" fontId="5" fillId="0" borderId="32" xfId="0" applyFont="1" applyBorder="1"/>
    <xf numFmtId="0" fontId="5" fillId="0" borderId="32" xfId="0" applyFont="1" applyBorder="1" applyAlignment="1">
      <alignment vertical="center"/>
    </xf>
    <xf numFmtId="0" fontId="20" fillId="0" borderId="34" xfId="0" applyFont="1" applyBorder="1" applyAlignment="1">
      <alignment horizontal="left"/>
    </xf>
    <xf numFmtId="0" fontId="20" fillId="4" borderId="35" xfId="0" applyFont="1" applyFill="1" applyBorder="1" applyAlignment="1">
      <alignment horizontal="center"/>
    </xf>
    <xf numFmtId="44" fontId="20" fillId="0" borderId="35" xfId="2" applyFont="1" applyFill="1" applyBorder="1" applyAlignment="1">
      <alignment horizontal="center"/>
    </xf>
    <xf numFmtId="44" fontId="20" fillId="0" borderId="36" xfId="2" applyFont="1" applyFill="1" applyBorder="1" applyAlignment="1">
      <alignment horizontal="center"/>
    </xf>
    <xf numFmtId="0" fontId="40" fillId="0" borderId="25" xfId="0" applyFont="1" applyBorder="1"/>
    <xf numFmtId="0" fontId="41" fillId="0" borderId="0" xfId="0" applyFont="1"/>
    <xf numFmtId="0" fontId="40" fillId="0" borderId="0" xfId="0" applyFont="1"/>
    <xf numFmtId="0" fontId="1" fillId="0" borderId="19" xfId="0" applyFont="1" applyBorder="1"/>
    <xf numFmtId="0" fontId="41" fillId="6" borderId="25" xfId="0" applyFont="1" applyFill="1" applyBorder="1"/>
    <xf numFmtId="0" fontId="2" fillId="6" borderId="0" xfId="0" applyFont="1" applyFill="1"/>
    <xf numFmtId="0" fontId="41" fillId="6" borderId="0" xfId="0" applyFont="1" applyFill="1"/>
    <xf numFmtId="0" fontId="2" fillId="0" borderId="19" xfId="0" applyFont="1" applyBorder="1"/>
    <xf numFmtId="0" fontId="40" fillId="0" borderId="37" xfId="0" applyFont="1" applyBorder="1"/>
    <xf numFmtId="0" fontId="2" fillId="0" borderId="38" xfId="0" applyFont="1" applyBorder="1"/>
    <xf numFmtId="0" fontId="41" fillId="0" borderId="38" xfId="0" applyFont="1" applyBorder="1"/>
    <xf numFmtId="0" fontId="40" fillId="0" borderId="12" xfId="0" applyFont="1" applyBorder="1"/>
    <xf numFmtId="0" fontId="2" fillId="0" borderId="20" xfId="0" applyFont="1" applyBorder="1"/>
    <xf numFmtId="0" fontId="42" fillId="0" borderId="24" xfId="0" applyFont="1" applyBorder="1" applyAlignment="1">
      <alignment vertical="center"/>
    </xf>
    <xf numFmtId="0" fontId="42" fillId="0" borderId="18" xfId="0" applyFont="1" applyBorder="1" applyAlignment="1">
      <alignment vertical="center"/>
    </xf>
    <xf numFmtId="0" fontId="42" fillId="0" borderId="27" xfId="0" applyFont="1" applyBorder="1" applyAlignment="1">
      <alignment vertical="center"/>
    </xf>
    <xf numFmtId="0" fontId="15" fillId="0" borderId="5" xfId="0" applyFont="1" applyBorder="1" applyAlignment="1">
      <alignment horizontal="left"/>
    </xf>
    <xf numFmtId="0" fontId="15" fillId="4" borderId="6" xfId="0" applyFont="1" applyFill="1" applyBorder="1" applyAlignment="1">
      <alignment horizontal="center"/>
    </xf>
    <xf numFmtId="44" fontId="15" fillId="0" borderId="6" xfId="2" applyFont="1" applyFill="1" applyBorder="1" applyAlignment="1">
      <alignment horizontal="center"/>
    </xf>
    <xf numFmtId="0" fontId="38" fillId="0" borderId="21" xfId="0" applyFont="1" applyBorder="1" applyAlignment="1">
      <alignment horizontal="left" vertical="center" wrapText="1"/>
    </xf>
    <xf numFmtId="165" fontId="39" fillId="0" borderId="22" xfId="0" applyNumberFormat="1" applyFont="1" applyBorder="1" applyAlignment="1">
      <alignment horizontal="right" vertical="center"/>
    </xf>
    <xf numFmtId="165" fontId="39" fillId="0" borderId="39" xfId="0" applyNumberFormat="1" applyFont="1" applyBorder="1" applyAlignment="1">
      <alignment horizontal="right" vertical="center"/>
    </xf>
    <xf numFmtId="0" fontId="12" fillId="0" borderId="39" xfId="0" applyFont="1" applyBorder="1" applyAlignment="1">
      <alignment horizontal="center" vertical="center"/>
    </xf>
    <xf numFmtId="0" fontId="12" fillId="0" borderId="33" xfId="0" applyFont="1" applyBorder="1" applyAlignment="1">
      <alignment horizontal="center" vertical="center"/>
    </xf>
    <xf numFmtId="0" fontId="13" fillId="0" borderId="1" xfId="0" applyFont="1" applyBorder="1"/>
    <xf numFmtId="0" fontId="6" fillId="0" borderId="2" xfId="3" applyBorder="1" applyAlignment="1" applyProtection="1"/>
    <xf numFmtId="0" fontId="6" fillId="0" borderId="3" xfId="3" applyBorder="1" applyAlignment="1" applyProtection="1">
      <alignment horizontal="right"/>
    </xf>
    <xf numFmtId="0" fontId="13" fillId="0" borderId="1" xfId="0" applyFont="1" applyBorder="1" applyAlignment="1">
      <alignment horizontal="left"/>
    </xf>
    <xf numFmtId="0" fontId="1" fillId="0" borderId="2" xfId="0" applyFont="1" applyBorder="1"/>
    <xf numFmtId="0" fontId="31" fillId="0" borderId="0" xfId="0" applyFont="1" applyAlignment="1">
      <alignment horizontal="left"/>
    </xf>
    <xf numFmtId="165" fontId="6" fillId="0" borderId="0" xfId="3" applyNumberFormat="1" applyFill="1" applyBorder="1" applyAlignment="1" applyProtection="1">
      <alignment horizontal="left"/>
    </xf>
    <xf numFmtId="0" fontId="1" fillId="4" borderId="2" xfId="0" applyFont="1" applyFill="1" applyBorder="1"/>
    <xf numFmtId="0" fontId="14" fillId="0" borderId="24" xfId="0" applyFont="1" applyBorder="1" applyAlignment="1">
      <alignment horizontal="left" vertical="center"/>
    </xf>
    <xf numFmtId="0" fontId="14" fillId="0" borderId="18" xfId="0" applyFont="1" applyBorder="1" applyAlignment="1">
      <alignment horizontal="left" vertical="center"/>
    </xf>
    <xf numFmtId="0" fontId="1" fillId="0" borderId="18" xfId="0" applyFont="1" applyBorder="1"/>
    <xf numFmtId="0" fontId="13" fillId="0" borderId="18" xfId="0" applyFont="1" applyBorder="1"/>
    <xf numFmtId="0" fontId="1" fillId="0" borderId="27" xfId="0" applyFont="1" applyBorder="1"/>
    <xf numFmtId="0" fontId="13" fillId="0" borderId="41" xfId="0" applyFont="1" applyBorder="1"/>
    <xf numFmtId="0" fontId="43" fillId="7" borderId="42" xfId="0" applyFont="1" applyFill="1" applyBorder="1" applyAlignment="1">
      <alignment horizontal="center"/>
    </xf>
    <xf numFmtId="0" fontId="1" fillId="0" borderId="12" xfId="0" applyFont="1" applyBorder="1"/>
    <xf numFmtId="0" fontId="43" fillId="5" borderId="5" xfId="0" applyFont="1" applyFill="1" applyBorder="1" applyAlignment="1">
      <alignment horizontal="center" vertical="center"/>
    </xf>
    <xf numFmtId="0" fontId="43" fillId="5" borderId="6" xfId="0" quotePrefix="1" applyFont="1" applyFill="1" applyBorder="1" applyAlignment="1">
      <alignment horizontal="center" vertical="center"/>
    </xf>
    <xf numFmtId="0" fontId="43" fillId="5" borderId="7" xfId="0" applyFont="1" applyFill="1" applyBorder="1" applyAlignment="1">
      <alignment horizontal="center" vertical="center"/>
    </xf>
    <xf numFmtId="0" fontId="43" fillId="5" borderId="14" xfId="0" applyFont="1" applyFill="1" applyBorder="1" applyAlignment="1">
      <alignment horizontal="center" vertical="center"/>
    </xf>
    <xf numFmtId="0" fontId="13" fillId="0" borderId="24" xfId="0" applyFont="1" applyBorder="1" applyAlignment="1">
      <alignment horizontal="left"/>
    </xf>
    <xf numFmtId="0" fontId="12" fillId="0" borderId="26" xfId="0" applyFont="1" applyBorder="1" applyAlignment="1">
      <alignment horizontal="left"/>
    </xf>
    <xf numFmtId="0" fontId="45" fillId="5" borderId="5" xfId="0" applyFont="1" applyFill="1" applyBorder="1" applyAlignment="1">
      <alignment horizontal="center" vertical="center"/>
    </xf>
    <xf numFmtId="0" fontId="45" fillId="5" borderId="6" xfId="0" applyFont="1" applyFill="1" applyBorder="1" applyAlignment="1">
      <alignment horizontal="center" vertical="center"/>
    </xf>
    <xf numFmtId="0" fontId="45" fillId="5" borderId="11" xfId="0" applyFont="1" applyFill="1" applyBorder="1" applyAlignment="1">
      <alignment horizontal="center" vertical="center"/>
    </xf>
    <xf numFmtId="0" fontId="45" fillId="5" borderId="13" xfId="0" applyFont="1" applyFill="1" applyBorder="1" applyAlignment="1">
      <alignment horizontal="center" vertical="center"/>
    </xf>
    <xf numFmtId="0" fontId="44" fillId="5" borderId="43" xfId="0" applyFont="1" applyFill="1" applyBorder="1" applyAlignment="1">
      <alignment horizontal="center" vertical="center"/>
    </xf>
    <xf numFmtId="0" fontId="44" fillId="5" borderId="44" xfId="0" applyFont="1" applyFill="1" applyBorder="1" applyAlignment="1">
      <alignment horizontal="center" vertical="center"/>
    </xf>
    <xf numFmtId="0" fontId="44" fillId="5" borderId="45" xfId="0" applyFont="1" applyFill="1" applyBorder="1" applyAlignment="1">
      <alignment horizontal="center" vertical="center"/>
    </xf>
    <xf numFmtId="0" fontId="13" fillId="4" borderId="1" xfId="0" applyFont="1" applyFill="1" applyBorder="1" applyAlignment="1">
      <alignment horizontal="center"/>
    </xf>
    <xf numFmtId="0" fontId="13" fillId="4" borderId="2" xfId="0" applyFont="1" applyFill="1" applyBorder="1" applyAlignment="1">
      <alignment horizontal="center"/>
    </xf>
    <xf numFmtId="0" fontId="13" fillId="4" borderId="3" xfId="0" applyFont="1" applyFill="1" applyBorder="1" applyAlignment="1">
      <alignment horizontal="center"/>
    </xf>
    <xf numFmtId="0" fontId="17" fillId="4" borderId="24" xfId="0" applyFont="1" applyFill="1" applyBorder="1" applyAlignment="1">
      <alignment horizontal="center"/>
    </xf>
    <xf numFmtId="0" fontId="17" fillId="4" borderId="18" xfId="0" applyFont="1" applyFill="1" applyBorder="1" applyAlignment="1">
      <alignment horizontal="center"/>
    </xf>
    <xf numFmtId="0" fontId="17" fillId="4" borderId="27" xfId="0" applyFont="1" applyFill="1" applyBorder="1" applyAlignment="1">
      <alignment horizontal="center"/>
    </xf>
    <xf numFmtId="44" fontId="17" fillId="4" borderId="25" xfId="0" applyNumberFormat="1" applyFont="1" applyFill="1" applyBorder="1" applyAlignment="1">
      <alignment horizontal="center"/>
    </xf>
    <xf numFmtId="44" fontId="17" fillId="4" borderId="0" xfId="0" applyNumberFormat="1" applyFont="1" applyFill="1" applyAlignment="1">
      <alignment horizontal="center"/>
    </xf>
    <xf numFmtId="44" fontId="17" fillId="4" borderId="19" xfId="0" applyNumberFormat="1" applyFont="1" applyFill="1" applyBorder="1" applyAlignment="1">
      <alignment horizont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9" fillId="2" borderId="3" xfId="0" applyFont="1" applyFill="1" applyBorder="1" applyAlignment="1">
      <alignment horizontal="center"/>
    </xf>
    <xf numFmtId="0" fontId="17" fillId="4" borderId="12" xfId="0" applyFont="1" applyFill="1" applyBorder="1" applyAlignment="1">
      <alignment horizontal="center"/>
    </xf>
    <xf numFmtId="0" fontId="14" fillId="4" borderId="1" xfId="0" applyFont="1" applyFill="1" applyBorder="1" applyAlignment="1">
      <alignment horizontal="center"/>
    </xf>
    <xf numFmtId="0" fontId="14" fillId="4" borderId="2" xfId="0" applyFont="1" applyFill="1" applyBorder="1" applyAlignment="1">
      <alignment horizontal="center"/>
    </xf>
    <xf numFmtId="0" fontId="14" fillId="4" borderId="3" xfId="0" applyFont="1" applyFill="1" applyBorder="1" applyAlignment="1">
      <alignment horizontal="center"/>
    </xf>
    <xf numFmtId="0" fontId="37" fillId="5" borderId="1" xfId="0" applyFont="1" applyFill="1" applyBorder="1" applyAlignment="1">
      <alignment horizontal="center"/>
    </xf>
    <xf numFmtId="0" fontId="37" fillId="5" borderId="2" xfId="0" applyFont="1" applyFill="1" applyBorder="1" applyAlignment="1">
      <alignment horizontal="center"/>
    </xf>
    <xf numFmtId="0" fontId="37" fillId="5" borderId="3" xfId="0" applyFont="1" applyFill="1" applyBorder="1" applyAlignment="1">
      <alignment horizontal="center"/>
    </xf>
    <xf numFmtId="0" fontId="6" fillId="0" borderId="12" xfId="3" applyBorder="1" applyAlignment="1" applyProtection="1">
      <alignment horizontal="right" vertical="center"/>
    </xf>
    <xf numFmtId="0" fontId="6" fillId="0" borderId="20" xfId="3" applyBorder="1" applyAlignment="1" applyProtection="1">
      <alignment horizontal="right" vertical="center"/>
    </xf>
    <xf numFmtId="0" fontId="6" fillId="0" borderId="33" xfId="3" applyBorder="1" applyAlignment="1" applyProtection="1">
      <alignment horizontal="center" vertical="center"/>
    </xf>
    <xf numFmtId="0" fontId="6" fillId="0" borderId="40" xfId="3" applyBorder="1" applyAlignment="1" applyProtection="1">
      <alignment horizontal="center" vertical="center"/>
    </xf>
    <xf numFmtId="0" fontId="16" fillId="0" borderId="24" xfId="0" applyFont="1" applyBorder="1" applyAlignment="1">
      <alignment horizontal="left" vertical="center" wrapText="1"/>
    </xf>
    <xf numFmtId="0" fontId="16" fillId="0" borderId="18" xfId="0" applyFont="1" applyBorder="1" applyAlignment="1">
      <alignment horizontal="left" vertical="center" wrapText="1"/>
    </xf>
    <xf numFmtId="0" fontId="16" fillId="0" borderId="27" xfId="0" applyFont="1" applyBorder="1" applyAlignment="1">
      <alignment horizontal="left" vertical="center" wrapText="1"/>
    </xf>
    <xf numFmtId="0" fontId="16" fillId="0" borderId="25" xfId="0" applyFont="1" applyBorder="1" applyAlignment="1">
      <alignment horizontal="left" vertical="center" wrapText="1"/>
    </xf>
    <xf numFmtId="0" fontId="16" fillId="0" borderId="0" xfId="0" applyFont="1" applyAlignment="1">
      <alignment horizontal="left" vertical="center" wrapText="1"/>
    </xf>
    <xf numFmtId="0" fontId="16" fillId="0" borderId="19" xfId="0" applyFont="1" applyBorder="1" applyAlignment="1">
      <alignment horizontal="left" vertical="center" wrapText="1"/>
    </xf>
    <xf numFmtId="0" fontId="16" fillId="0" borderId="26" xfId="0" applyFont="1" applyBorder="1" applyAlignment="1">
      <alignment horizontal="left" vertical="center" wrapText="1"/>
    </xf>
    <xf numFmtId="0" fontId="16" fillId="0" borderId="12" xfId="0" applyFont="1" applyBorder="1" applyAlignment="1">
      <alignment horizontal="left" vertical="center" wrapText="1"/>
    </xf>
    <xf numFmtId="0" fontId="16" fillId="0" borderId="20" xfId="0" applyFont="1" applyBorder="1" applyAlignment="1">
      <alignment horizontal="left" vertical="center" wrapText="1"/>
    </xf>
  </cellXfs>
  <cellStyles count="4">
    <cellStyle name="Comma" xfId="1" builtinId="3"/>
    <cellStyle name="Currency" xfId="2" builtinId="4"/>
    <cellStyle name="Hyperlink" xfId="3" builtinId="8"/>
    <cellStyle name="Normal" xfId="0" builtinId="0"/>
  </cellStyles>
  <dxfs count="2">
    <dxf>
      <font>
        <b/>
        <i val="0"/>
      </font>
      <fill>
        <patternFill patternType="solid">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ertz.com/" TargetMode="External"/><Relationship Id="rId7" Type="http://schemas.openxmlformats.org/officeDocument/2006/relationships/printerSettings" Target="../printerSettings/printerSettings1.bin"/><Relationship Id="rId2" Type="http://schemas.openxmlformats.org/officeDocument/2006/relationships/hyperlink" Target="http://www.enterprise.com/car_rental/deeplinkmap.do?bid=028&amp;refId=STATEOR" TargetMode="External"/><Relationship Id="rId1" Type="http://schemas.openxmlformats.org/officeDocument/2006/relationships/hyperlink" Target="https://www.oregon.gov/das/fleetpark/Pages/tools.aspx" TargetMode="External"/><Relationship Id="rId6" Type="http://schemas.openxmlformats.org/officeDocument/2006/relationships/hyperlink" Target="https://www.oregon.gov/das/Financial/Acctng/Documents/40.10.00.pdf" TargetMode="External"/><Relationship Id="rId5" Type="http://schemas.openxmlformats.org/officeDocument/2006/relationships/hyperlink" Target="https://secure.sos.state.or.us/oard/displayDivisionRules.action?selectedDivision=258" TargetMode="External"/><Relationship Id="rId4" Type="http://schemas.openxmlformats.org/officeDocument/2006/relationships/hyperlink" Target="https://www.gsa.gov/travel/plan-book/transportation-airfare-pov-etc/privately-owned-vehicle-pov-mileage-reimbursement-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66"/>
  <sheetViews>
    <sheetView tabSelected="1" zoomScaleNormal="100" workbookViewId="0">
      <pane xSplit="1" ySplit="9" topLeftCell="B10" activePane="bottomRight" state="frozen"/>
      <selection pane="topRight" activeCell="B1" sqref="B1"/>
      <selection pane="bottomLeft" activeCell="A10" sqref="A10"/>
      <selection pane="bottomRight" activeCell="D10" sqref="D10"/>
    </sheetView>
  </sheetViews>
  <sheetFormatPr defaultColWidth="9.28515625" defaultRowHeight="12.75" x14ac:dyDescent="0.2"/>
  <cols>
    <col min="1" max="1" width="1.7109375" style="4" customWidth="1"/>
    <col min="2" max="2" width="26.28515625" style="4" customWidth="1"/>
    <col min="3" max="3" width="1.7109375" style="4" customWidth="1"/>
    <col min="4" max="11" width="13" style="4" customWidth="1"/>
    <col min="12" max="12" width="1.85546875" style="4" customWidth="1"/>
    <col min="13" max="13" width="1.85546875" style="114" customWidth="1"/>
    <col min="14" max="18" width="9.28515625" style="4"/>
    <col min="19" max="23" width="0" style="4" hidden="1" customWidth="1"/>
    <col min="24" max="16384" width="9.28515625" style="4"/>
  </cols>
  <sheetData>
    <row r="1" spans="2:23" s="1" customFormat="1" ht="18.75" x14ac:dyDescent="0.3">
      <c r="B1" s="176" t="s">
        <v>54</v>
      </c>
      <c r="C1" s="177"/>
      <c r="D1" s="177"/>
      <c r="E1" s="177"/>
      <c r="F1" s="177"/>
      <c r="G1" s="177"/>
      <c r="H1" s="177"/>
      <c r="I1" s="177"/>
      <c r="J1" s="177"/>
      <c r="K1" s="178"/>
      <c r="M1" s="113"/>
    </row>
    <row r="2" spans="2:23" s="1" customFormat="1" ht="18.75" x14ac:dyDescent="0.3">
      <c r="B2" s="179" t="s">
        <v>6</v>
      </c>
      <c r="C2" s="180"/>
      <c r="D2" s="180"/>
      <c r="E2" s="180"/>
      <c r="F2" s="180"/>
      <c r="G2" s="180"/>
      <c r="H2" s="180"/>
      <c r="I2" s="180"/>
      <c r="J2" s="180"/>
      <c r="K2" s="181"/>
      <c r="M2" s="113"/>
    </row>
    <row r="3" spans="2:23" s="1" customFormat="1" ht="19.5" thickBot="1" x14ac:dyDescent="0.35">
      <c r="B3" s="82"/>
      <c r="C3" s="83"/>
      <c r="D3" s="83"/>
      <c r="E3" s="185" t="s">
        <v>11</v>
      </c>
      <c r="F3" s="185"/>
      <c r="G3" s="185"/>
      <c r="H3" s="185"/>
      <c r="I3" s="83"/>
      <c r="J3" s="84" t="s">
        <v>41</v>
      </c>
      <c r="K3" s="85">
        <v>45184</v>
      </c>
      <c r="M3" s="113"/>
      <c r="N3" s="10" t="s">
        <v>18</v>
      </c>
      <c r="S3" s="10" t="s">
        <v>18</v>
      </c>
    </row>
    <row r="4" spans="2:23" ht="13.5" thickBot="1" x14ac:dyDescent="0.25">
      <c r="B4" s="11"/>
      <c r="C4" s="11"/>
      <c r="D4" s="11"/>
      <c r="E4" s="11"/>
      <c r="F4" s="11"/>
      <c r="G4" s="11"/>
      <c r="H4" s="11"/>
      <c r="I4" s="11"/>
      <c r="J4" s="80"/>
      <c r="K4" s="81"/>
      <c r="N4" s="106" t="s">
        <v>16</v>
      </c>
      <c r="O4" s="99"/>
      <c r="P4" s="108">
        <f>FLOOR(($D$9+17)/24,1)</f>
        <v>0</v>
      </c>
      <c r="Q4" s="109">
        <f>P4+D6</f>
        <v>2</v>
      </c>
      <c r="R4" s="99"/>
      <c r="S4" s="5" t="s">
        <v>16</v>
      </c>
      <c r="U4" s="8">
        <f>FLOOR(($D$9+17)/24,1)</f>
        <v>0</v>
      </c>
      <c r="V4" s="9">
        <f>U4+D6</f>
        <v>2</v>
      </c>
    </row>
    <row r="5" spans="2:23" s="5" customFormat="1" ht="21.75" customHeight="1" thickBot="1" x14ac:dyDescent="0.25">
      <c r="B5" s="182" t="s">
        <v>23</v>
      </c>
      <c r="C5" s="183"/>
      <c r="D5" s="184"/>
      <c r="E5" s="14"/>
      <c r="F5" s="14"/>
      <c r="G5" s="14"/>
      <c r="H5" s="14"/>
      <c r="I5" s="14"/>
      <c r="J5" s="14"/>
      <c r="K5" s="14"/>
      <c r="M5" s="115"/>
      <c r="N5" s="99" t="s">
        <v>17</v>
      </c>
      <c r="O5" s="99"/>
      <c r="P5" s="99">
        <f>IF((D9-(P4*24))&gt;0,D9-(P4*24),0)</f>
        <v>0</v>
      </c>
      <c r="Q5" s="99"/>
      <c r="R5" s="99"/>
      <c r="S5" s="4" t="s">
        <v>17</v>
      </c>
      <c r="T5" s="4"/>
      <c r="U5" s="4">
        <f>IF((D9-(U4*24))&gt;0,D9-(U4*24),0)</f>
        <v>0</v>
      </c>
      <c r="V5" s="4"/>
      <c r="W5" s="4"/>
    </row>
    <row r="6" spans="2:23" ht="15.75" thickBot="1" x14ac:dyDescent="0.3">
      <c r="B6" s="43"/>
      <c r="C6" s="44" t="s">
        <v>21</v>
      </c>
      <c r="D6" s="35">
        <v>2</v>
      </c>
      <c r="E6" s="15" t="s">
        <v>42</v>
      </c>
      <c r="F6" s="16"/>
      <c r="G6" s="17"/>
      <c r="H6" s="17"/>
      <c r="I6" s="17"/>
      <c r="J6" s="17"/>
      <c r="K6" s="19"/>
      <c r="N6" s="106"/>
      <c r="O6" s="106"/>
      <c r="P6" s="106"/>
      <c r="Q6" s="106"/>
      <c r="R6" s="106"/>
      <c r="S6" s="5"/>
      <c r="T6" s="5"/>
      <c r="U6" s="5"/>
      <c r="V6" s="5"/>
      <c r="W6" s="5"/>
    </row>
    <row r="7" spans="2:23" ht="15.75" thickBot="1" x14ac:dyDescent="0.3">
      <c r="B7" s="42"/>
      <c r="C7" s="44" t="s">
        <v>22</v>
      </c>
      <c r="D7" s="36">
        <v>250</v>
      </c>
      <c r="E7" s="15" t="s">
        <v>43</v>
      </c>
      <c r="F7" s="16"/>
      <c r="G7" s="88"/>
      <c r="H7" s="89"/>
      <c r="I7" s="92"/>
      <c r="J7" s="92"/>
      <c r="K7" s="93" t="s">
        <v>49</v>
      </c>
      <c r="N7" s="99" t="s">
        <v>14</v>
      </c>
      <c r="O7" s="99"/>
      <c r="P7" s="110">
        <v>180</v>
      </c>
      <c r="Q7" s="109">
        <f>IF(Q4*P7&gt;0,Q4*P7,180)</f>
        <v>360</v>
      </c>
      <c r="R7" s="109">
        <f>IF((D7-Q7)&gt;0,(D7-Q7),0)</f>
        <v>0</v>
      </c>
      <c r="S7" s="4" t="s">
        <v>14</v>
      </c>
      <c r="U7" s="7">
        <v>180</v>
      </c>
      <c r="V7" s="9">
        <f>IF(V4*U7&gt;0,V4*U7,180)</f>
        <v>360</v>
      </c>
      <c r="W7" s="9">
        <f>IF((D7-V7)&gt;0,(D7-V7),0)</f>
        <v>0</v>
      </c>
    </row>
    <row r="8" spans="2:23" ht="15.75" hidden="1" customHeight="1" thickBot="1" x14ac:dyDescent="0.3">
      <c r="B8" s="43"/>
      <c r="C8" s="47"/>
      <c r="D8" s="48"/>
      <c r="E8" s="49"/>
      <c r="F8" s="16"/>
      <c r="G8" s="16"/>
      <c r="H8" s="45"/>
      <c r="I8" s="16"/>
      <c r="J8" s="11"/>
      <c r="K8" s="19"/>
      <c r="N8" s="99"/>
      <c r="O8" s="99"/>
      <c r="P8" s="111"/>
      <c r="Q8" s="99"/>
      <c r="R8" s="99"/>
      <c r="U8" s="6"/>
    </row>
    <row r="9" spans="2:23" s="5" customFormat="1" ht="15.75" hidden="1" customHeight="1" thickBot="1" x14ac:dyDescent="0.3">
      <c r="B9" s="43"/>
      <c r="C9" s="55" t="s">
        <v>32</v>
      </c>
      <c r="D9" s="35"/>
      <c r="E9" s="15" t="s">
        <v>40</v>
      </c>
      <c r="F9" s="17"/>
      <c r="G9" s="17"/>
      <c r="H9" s="17"/>
      <c r="I9" s="17"/>
      <c r="J9" s="17"/>
      <c r="K9" s="18"/>
      <c r="M9" s="115"/>
      <c r="N9" s="99"/>
      <c r="O9" s="99"/>
      <c r="P9" s="112"/>
      <c r="Q9" s="99"/>
      <c r="R9" s="99"/>
      <c r="S9" s="4"/>
      <c r="T9" s="4"/>
      <c r="U9" s="46"/>
      <c r="V9" s="4"/>
      <c r="W9" s="4"/>
    </row>
    <row r="10" spans="2:23" ht="9.75" customHeight="1" thickBot="1" x14ac:dyDescent="0.3">
      <c r="B10" s="20"/>
      <c r="C10" s="20"/>
      <c r="D10" s="21"/>
      <c r="E10" s="22"/>
      <c r="F10" s="11"/>
      <c r="G10" s="11"/>
      <c r="H10" s="11"/>
      <c r="I10" s="11"/>
      <c r="J10" s="11"/>
      <c r="K10" s="11"/>
      <c r="N10" s="99" t="s">
        <v>15</v>
      </c>
      <c r="O10" s="106"/>
      <c r="P10" s="111">
        <v>0.45</v>
      </c>
      <c r="Q10" s="106"/>
      <c r="R10" s="106">
        <f>R7*P10</f>
        <v>0</v>
      </c>
      <c r="S10" s="4" t="s">
        <v>15</v>
      </c>
      <c r="T10" s="5"/>
      <c r="U10" s="6">
        <v>0.45</v>
      </c>
      <c r="V10" s="5"/>
      <c r="W10" s="5">
        <f>W7*U10</f>
        <v>0</v>
      </c>
    </row>
    <row r="11" spans="2:23" ht="16.5" thickBot="1" x14ac:dyDescent="0.3">
      <c r="B11" s="189" t="s">
        <v>55</v>
      </c>
      <c r="C11" s="190"/>
      <c r="D11" s="190"/>
      <c r="E11" s="190"/>
      <c r="F11" s="190"/>
      <c r="G11" s="190"/>
      <c r="H11" s="190"/>
      <c r="I11" s="190"/>
      <c r="J11" s="190"/>
      <c r="K11" s="191"/>
      <c r="N11" s="99"/>
      <c r="O11" s="99"/>
      <c r="P11" s="99"/>
      <c r="Q11" s="99"/>
      <c r="R11" s="99"/>
    </row>
    <row r="12" spans="2:23" ht="7.5" customHeight="1" thickBot="1" x14ac:dyDescent="0.25">
      <c r="B12" s="11"/>
      <c r="C12" s="11"/>
      <c r="D12" s="11"/>
      <c r="E12" s="11"/>
      <c r="F12" s="11"/>
      <c r="G12" s="11"/>
      <c r="H12" s="11"/>
      <c r="I12" s="11"/>
      <c r="J12" s="11"/>
      <c r="K12" s="11"/>
      <c r="N12" s="99"/>
      <c r="O12" s="99"/>
      <c r="P12" s="99"/>
      <c r="Q12" s="99"/>
      <c r="R12" s="99"/>
      <c r="S12" s="2"/>
      <c r="T12" s="2"/>
      <c r="U12" s="2"/>
      <c r="V12" s="2"/>
      <c r="W12" s="2"/>
    </row>
    <row r="13" spans="2:23" ht="16.5" thickBot="1" x14ac:dyDescent="0.3">
      <c r="B13" s="186" t="s">
        <v>44</v>
      </c>
      <c r="C13" s="187"/>
      <c r="D13" s="187"/>
      <c r="E13" s="187"/>
      <c r="F13" s="187"/>
      <c r="G13" s="187"/>
      <c r="H13" s="187"/>
      <c r="I13" s="187"/>
      <c r="J13" s="187"/>
      <c r="K13" s="188"/>
      <c r="N13" s="99"/>
      <c r="O13" s="99"/>
      <c r="P13" s="99"/>
      <c r="Q13" s="99"/>
      <c r="R13" s="99"/>
    </row>
    <row r="14" spans="2:23" ht="25.5" x14ac:dyDescent="0.2">
      <c r="B14" s="23"/>
      <c r="C14" s="61"/>
      <c r="D14" s="52" t="s">
        <v>45</v>
      </c>
      <c r="E14" s="52" t="s">
        <v>9</v>
      </c>
      <c r="F14" s="52" t="s">
        <v>47</v>
      </c>
      <c r="G14" s="52" t="s">
        <v>48</v>
      </c>
      <c r="H14" s="53" t="s">
        <v>2</v>
      </c>
      <c r="I14" s="53" t="s">
        <v>3</v>
      </c>
      <c r="J14" s="53" t="s">
        <v>4</v>
      </c>
      <c r="K14" s="54" t="s">
        <v>5</v>
      </c>
      <c r="M14" s="4"/>
      <c r="N14" s="133" t="s">
        <v>57</v>
      </c>
      <c r="O14" s="134"/>
      <c r="P14" s="134"/>
      <c r="Q14" s="134"/>
      <c r="R14" s="135"/>
    </row>
    <row r="15" spans="2:23" x14ac:dyDescent="0.2">
      <c r="B15" s="24" t="s">
        <v>19</v>
      </c>
      <c r="C15" s="62"/>
      <c r="D15" s="25">
        <v>55.1</v>
      </c>
      <c r="E15" s="25">
        <v>39.06</v>
      </c>
      <c r="F15" s="25">
        <v>69.72</v>
      </c>
      <c r="G15" s="25">
        <v>96.71</v>
      </c>
      <c r="H15" s="25">
        <v>73.09</v>
      </c>
      <c r="I15" s="25">
        <v>137.19999999999999</v>
      </c>
      <c r="J15" s="25">
        <v>104.42</v>
      </c>
      <c r="K15" s="26">
        <v>84.34</v>
      </c>
      <c r="M15" s="4"/>
      <c r="N15" s="120" t="s">
        <v>58</v>
      </c>
      <c r="O15" s="99"/>
      <c r="P15" s="121">
        <v>36</v>
      </c>
      <c r="Q15" s="122"/>
      <c r="R15" s="123"/>
    </row>
    <row r="16" spans="2:23" x14ac:dyDescent="0.2">
      <c r="B16" s="24" t="s">
        <v>0</v>
      </c>
      <c r="C16" s="63"/>
      <c r="D16" s="25">
        <f>D$15*IF($D$6&gt;1,$D$6,1)</f>
        <v>110.2</v>
      </c>
      <c r="E16" s="25">
        <f t="shared" ref="E16:K16" si="0">E15*IF($D$6&gt;1,$D$6,1)</f>
        <v>78.12</v>
      </c>
      <c r="F16" s="25">
        <f t="shared" si="0"/>
        <v>139.44</v>
      </c>
      <c r="G16" s="25">
        <f t="shared" si="0"/>
        <v>193.42</v>
      </c>
      <c r="H16" s="25">
        <f t="shared" si="0"/>
        <v>146.18</v>
      </c>
      <c r="I16" s="25">
        <f t="shared" si="0"/>
        <v>274.39999999999998</v>
      </c>
      <c r="J16" s="25">
        <f t="shared" si="0"/>
        <v>208.84</v>
      </c>
      <c r="K16" s="26">
        <f t="shared" si="0"/>
        <v>168.68</v>
      </c>
      <c r="M16" s="4"/>
      <c r="N16" s="124" t="s">
        <v>59</v>
      </c>
      <c r="O16" s="125"/>
      <c r="P16" s="126">
        <v>0.67</v>
      </c>
      <c r="Q16" s="122"/>
      <c r="R16" s="127"/>
    </row>
    <row r="17" spans="2:18" ht="13.5" thickBot="1" x14ac:dyDescent="0.25">
      <c r="B17" s="24" t="s">
        <v>31</v>
      </c>
      <c r="C17" s="63"/>
      <c r="D17" s="57">
        <f t="shared" ref="D17:K17" si="1">$J$44</f>
        <v>4.5999999999999996</v>
      </c>
      <c r="E17" s="57">
        <f t="shared" si="1"/>
        <v>4.5999999999999996</v>
      </c>
      <c r="F17" s="57">
        <f t="shared" si="1"/>
        <v>4.5999999999999996</v>
      </c>
      <c r="G17" s="57">
        <f t="shared" si="1"/>
        <v>4.5999999999999996</v>
      </c>
      <c r="H17" s="57">
        <f t="shared" si="1"/>
        <v>4.5999999999999996</v>
      </c>
      <c r="I17" s="57">
        <f t="shared" si="1"/>
        <v>4.5999999999999996</v>
      </c>
      <c r="J17" s="57">
        <f t="shared" si="1"/>
        <v>4.5999999999999996</v>
      </c>
      <c r="K17" s="58">
        <f t="shared" si="1"/>
        <v>4.5999999999999996</v>
      </c>
      <c r="M17" s="4"/>
      <c r="N17" s="128" t="s">
        <v>60</v>
      </c>
      <c r="O17" s="129"/>
      <c r="P17" s="130">
        <f>SUM(P15*P16)</f>
        <v>24.12</v>
      </c>
      <c r="Q17" s="131"/>
      <c r="R17" s="132"/>
    </row>
    <row r="18" spans="2:18" x14ac:dyDescent="0.2">
      <c r="B18" s="24" t="s">
        <v>7</v>
      </c>
      <c r="C18" s="62"/>
      <c r="D18" s="86">
        <f t="shared" ref="D18:K18" si="2">D31</f>
        <v>50</v>
      </c>
      <c r="E18" s="86">
        <f t="shared" si="2"/>
        <v>29</v>
      </c>
      <c r="F18" s="86">
        <v>25</v>
      </c>
      <c r="G18" s="86">
        <v>18</v>
      </c>
      <c r="H18" s="86">
        <f t="shared" si="2"/>
        <v>23</v>
      </c>
      <c r="I18" s="86">
        <f t="shared" si="2"/>
        <v>16</v>
      </c>
      <c r="J18" s="86">
        <f t="shared" si="2"/>
        <v>16</v>
      </c>
      <c r="K18" s="87">
        <f t="shared" si="2"/>
        <v>17</v>
      </c>
      <c r="N18" s="3"/>
      <c r="O18" s="3"/>
      <c r="P18" s="3"/>
      <c r="Q18" s="3"/>
      <c r="R18" s="3"/>
    </row>
    <row r="19" spans="2:18" x14ac:dyDescent="0.2">
      <c r="B19" s="24" t="s">
        <v>26</v>
      </c>
      <c r="C19" s="62"/>
      <c r="D19" s="25">
        <f t="shared" ref="D19:K19" si="3">SUM(D17/D18)</f>
        <v>9.1999999999999998E-2</v>
      </c>
      <c r="E19" s="25">
        <f t="shared" si="3"/>
        <v>0.1586206896551724</v>
      </c>
      <c r="F19" s="25">
        <f t="shared" si="3"/>
        <v>0.184</v>
      </c>
      <c r="G19" s="25">
        <f t="shared" si="3"/>
        <v>0.25555555555555554</v>
      </c>
      <c r="H19" s="25">
        <f t="shared" si="3"/>
        <v>0.19999999999999998</v>
      </c>
      <c r="I19" s="25">
        <f t="shared" si="3"/>
        <v>0.28749999999999998</v>
      </c>
      <c r="J19" s="25">
        <f t="shared" si="3"/>
        <v>0.28749999999999998</v>
      </c>
      <c r="K19" s="26">
        <f t="shared" si="3"/>
        <v>0.27058823529411763</v>
      </c>
    </row>
    <row r="20" spans="2:18" x14ac:dyDescent="0.2">
      <c r="B20" s="24" t="s">
        <v>1</v>
      </c>
      <c r="C20" s="63"/>
      <c r="D20" s="27">
        <f t="shared" ref="D20:K20" si="4">+D19*$D$7</f>
        <v>23</v>
      </c>
      <c r="E20" s="28">
        <f t="shared" si="4"/>
        <v>39.655172413793096</v>
      </c>
      <c r="F20" s="27">
        <f t="shared" si="4"/>
        <v>46</v>
      </c>
      <c r="G20" s="29">
        <f t="shared" si="4"/>
        <v>63.888888888888886</v>
      </c>
      <c r="H20" s="27">
        <f t="shared" si="4"/>
        <v>49.999999999999993</v>
      </c>
      <c r="I20" s="27">
        <f t="shared" si="4"/>
        <v>71.875</v>
      </c>
      <c r="J20" s="27">
        <f t="shared" si="4"/>
        <v>71.875</v>
      </c>
      <c r="K20" s="30">
        <f t="shared" si="4"/>
        <v>67.647058823529406</v>
      </c>
    </row>
    <row r="21" spans="2:18" x14ac:dyDescent="0.2">
      <c r="B21" s="24" t="s">
        <v>27</v>
      </c>
      <c r="C21" s="63"/>
      <c r="D21" s="27">
        <f>IF($D$7&gt;0,D24/$D$7,0)</f>
        <v>0.62927999999999995</v>
      </c>
      <c r="E21" s="27">
        <f>IF($D$7&gt;0,E24/$D$7,0)</f>
        <v>0.56758068965517239</v>
      </c>
      <c r="F21" s="27">
        <f t="shared" ref="F21:K21" si="5">IF($D$7&gt;0,F24/$D$7,0)</f>
        <v>0.83823999999999999</v>
      </c>
      <c r="G21" s="27">
        <f t="shared" si="5"/>
        <v>1.1257155555555556</v>
      </c>
      <c r="H21" s="27">
        <f t="shared" si="5"/>
        <v>0.78471999999999997</v>
      </c>
      <c r="I21" s="27">
        <f t="shared" si="5"/>
        <v>1.3851</v>
      </c>
      <c r="J21" s="27">
        <f t="shared" si="5"/>
        <v>1.1228600000000002</v>
      </c>
      <c r="K21" s="30">
        <f t="shared" si="5"/>
        <v>0.94530823529411756</v>
      </c>
    </row>
    <row r="22" spans="2:18" s="99" customFormat="1" ht="13.5" thickBot="1" x14ac:dyDescent="0.25">
      <c r="B22" s="32" t="s">
        <v>12</v>
      </c>
      <c r="C22" s="64"/>
      <c r="D22" s="33">
        <f t="shared" ref="D22:K22" si="6">+D16+D20</f>
        <v>133.19999999999999</v>
      </c>
      <c r="E22" s="33">
        <f t="shared" si="6"/>
        <v>117.7751724137931</v>
      </c>
      <c r="F22" s="33">
        <f t="shared" si="6"/>
        <v>185.44</v>
      </c>
      <c r="G22" s="33">
        <f t="shared" si="6"/>
        <v>257.30888888888887</v>
      </c>
      <c r="H22" s="33">
        <f t="shared" si="6"/>
        <v>196.18</v>
      </c>
      <c r="I22" s="33">
        <f t="shared" si="6"/>
        <v>346.27499999999998</v>
      </c>
      <c r="J22" s="33">
        <f t="shared" si="6"/>
        <v>280.71500000000003</v>
      </c>
      <c r="K22" s="34">
        <f t="shared" si="6"/>
        <v>236.3270588235294</v>
      </c>
      <c r="M22" s="107"/>
    </row>
    <row r="23" spans="2:18" s="99" customFormat="1" ht="23.25" thickBot="1" x14ac:dyDescent="0.25">
      <c r="B23" s="100" t="s">
        <v>56</v>
      </c>
      <c r="C23" s="101"/>
      <c r="D23" s="102">
        <f>$P$17</f>
        <v>24.12</v>
      </c>
      <c r="E23" s="102">
        <f>$P$17</f>
        <v>24.12</v>
      </c>
      <c r="F23" s="102">
        <f>$P$17</f>
        <v>24.12</v>
      </c>
      <c r="G23" s="103">
        <f>$P$17</f>
        <v>24.12</v>
      </c>
      <c r="H23" s="104"/>
      <c r="I23" s="105"/>
      <c r="J23" s="192" t="s">
        <v>29</v>
      </c>
      <c r="K23" s="193"/>
      <c r="L23" s="106"/>
      <c r="M23" s="107"/>
    </row>
    <row r="24" spans="2:18" ht="16.5" customHeight="1" thickBot="1" x14ac:dyDescent="0.3">
      <c r="B24" s="116" t="s">
        <v>12</v>
      </c>
      <c r="C24" s="117"/>
      <c r="D24" s="118">
        <f>SUM(D22:D23)</f>
        <v>157.32</v>
      </c>
      <c r="E24" s="118">
        <f t="shared" ref="E24:H24" si="7">SUM(E22:E23)</f>
        <v>141.89517241379309</v>
      </c>
      <c r="F24" s="118">
        <f t="shared" si="7"/>
        <v>209.56</v>
      </c>
      <c r="G24" s="118">
        <f t="shared" si="7"/>
        <v>281.42888888888888</v>
      </c>
      <c r="H24" s="118">
        <f t="shared" si="7"/>
        <v>196.18</v>
      </c>
      <c r="I24" s="118">
        <f>SUM(I22:I23)</f>
        <v>346.27499999999998</v>
      </c>
      <c r="J24" s="118">
        <f>SUM(J22:J23)</f>
        <v>280.71500000000003</v>
      </c>
      <c r="K24" s="119">
        <f>SUM(K22:K23)</f>
        <v>236.3270588235294</v>
      </c>
    </row>
    <row r="25" spans="2:18" ht="7.5" customHeight="1" thickBot="1" x14ac:dyDescent="0.25">
      <c r="B25" s="11"/>
      <c r="C25" s="11"/>
      <c r="D25" s="11"/>
      <c r="E25" s="11"/>
      <c r="F25" s="11"/>
      <c r="G25" s="11"/>
      <c r="H25" s="11"/>
      <c r="I25" s="11"/>
      <c r="J25" s="11"/>
      <c r="K25" s="11"/>
    </row>
    <row r="26" spans="2:18" ht="16.5" thickBot="1" x14ac:dyDescent="0.3">
      <c r="B26" s="186" t="s">
        <v>28</v>
      </c>
      <c r="C26" s="187"/>
      <c r="D26" s="187"/>
      <c r="E26" s="187"/>
      <c r="F26" s="187"/>
      <c r="G26" s="187"/>
      <c r="H26" s="187"/>
      <c r="I26" s="187"/>
      <c r="J26" s="187"/>
      <c r="K26" s="188"/>
    </row>
    <row r="27" spans="2:18" ht="25.5" x14ac:dyDescent="0.2">
      <c r="B27" s="23"/>
      <c r="C27" s="61"/>
      <c r="D27" s="52" t="s">
        <v>46</v>
      </c>
      <c r="E27" s="52" t="s">
        <v>9</v>
      </c>
      <c r="F27" s="52" t="s">
        <v>47</v>
      </c>
      <c r="G27" s="52" t="s">
        <v>48</v>
      </c>
      <c r="H27" s="53" t="s">
        <v>2</v>
      </c>
      <c r="I27" s="53" t="s">
        <v>3</v>
      </c>
      <c r="J27" s="53" t="s">
        <v>4</v>
      </c>
      <c r="K27" s="90" t="s">
        <v>5</v>
      </c>
    </row>
    <row r="28" spans="2:18" x14ac:dyDescent="0.2">
      <c r="B28" s="24" t="s">
        <v>20</v>
      </c>
      <c r="C28" s="62"/>
      <c r="D28" s="25">
        <v>45.9</v>
      </c>
      <c r="E28" s="25">
        <v>33.659999999999997</v>
      </c>
      <c r="F28" s="25">
        <v>55.85</v>
      </c>
      <c r="G28" s="25">
        <v>86.19</v>
      </c>
      <c r="H28" s="25">
        <v>55.08</v>
      </c>
      <c r="I28" s="25">
        <v>96.9</v>
      </c>
      <c r="J28" s="25" t="s">
        <v>10</v>
      </c>
      <c r="K28" s="26">
        <v>60.18</v>
      </c>
    </row>
    <row r="29" spans="2:18" x14ac:dyDescent="0.2">
      <c r="B29" s="24" t="s">
        <v>0</v>
      </c>
      <c r="C29" s="63"/>
      <c r="D29" s="25">
        <f>D$28*IF($D$6&gt;1,$D$6,1)</f>
        <v>91.8</v>
      </c>
      <c r="E29" s="25">
        <f>E28*IF($D$6&gt;1,$D$6,1)</f>
        <v>67.319999999999993</v>
      </c>
      <c r="F29" s="25">
        <f>F28*IF($D$6&gt;1,$D$6,1)</f>
        <v>111.7</v>
      </c>
      <c r="G29" s="25">
        <f>G28*IF($D$6&gt;1,$D$6,1)</f>
        <v>172.38</v>
      </c>
      <c r="H29" s="25">
        <f>H28*IF($D$6&gt;1,$D$6,1)</f>
        <v>110.16</v>
      </c>
      <c r="I29" s="25">
        <f>I28*IF($D$6&gt;1,$D$6,1)</f>
        <v>193.8</v>
      </c>
      <c r="J29" s="25">
        <v>0</v>
      </c>
      <c r="K29" s="26">
        <f>K28*IF($D$6&gt;1,$D$6,1)</f>
        <v>120.36</v>
      </c>
    </row>
    <row r="30" spans="2:18" x14ac:dyDescent="0.2">
      <c r="B30" s="24" t="s">
        <v>31</v>
      </c>
      <c r="C30" s="63"/>
      <c r="D30" s="25">
        <f t="shared" ref="D30:K30" si="8">$J$44</f>
        <v>4.5999999999999996</v>
      </c>
      <c r="E30" s="25">
        <f t="shared" si="8"/>
        <v>4.5999999999999996</v>
      </c>
      <c r="F30" s="25">
        <f t="shared" si="8"/>
        <v>4.5999999999999996</v>
      </c>
      <c r="G30" s="25">
        <f t="shared" si="8"/>
        <v>4.5999999999999996</v>
      </c>
      <c r="H30" s="25">
        <f t="shared" si="8"/>
        <v>4.5999999999999996</v>
      </c>
      <c r="I30" s="25">
        <f t="shared" si="8"/>
        <v>4.5999999999999996</v>
      </c>
      <c r="J30" s="25">
        <f t="shared" si="8"/>
        <v>4.5999999999999996</v>
      </c>
      <c r="K30" s="26">
        <f t="shared" si="8"/>
        <v>4.5999999999999996</v>
      </c>
    </row>
    <row r="31" spans="2:18" x14ac:dyDescent="0.2">
      <c r="B31" s="24" t="s">
        <v>7</v>
      </c>
      <c r="C31" s="62"/>
      <c r="D31" s="86">
        <v>50</v>
      </c>
      <c r="E31" s="86">
        <v>29</v>
      </c>
      <c r="F31" s="86">
        <v>24</v>
      </c>
      <c r="G31" s="86">
        <v>18</v>
      </c>
      <c r="H31" s="86">
        <v>23</v>
      </c>
      <c r="I31" s="86">
        <v>16</v>
      </c>
      <c r="J31" s="86">
        <v>16</v>
      </c>
      <c r="K31" s="87">
        <v>17</v>
      </c>
    </row>
    <row r="32" spans="2:18" x14ac:dyDescent="0.2">
      <c r="B32" s="24" t="s">
        <v>26</v>
      </c>
      <c r="C32" s="62"/>
      <c r="D32" s="25">
        <f t="shared" ref="D32:I32" si="9">SUM(D30/D31)</f>
        <v>9.1999999999999998E-2</v>
      </c>
      <c r="E32" s="25">
        <f t="shared" si="9"/>
        <v>0.1586206896551724</v>
      </c>
      <c r="F32" s="25">
        <f t="shared" si="9"/>
        <v>0.19166666666666665</v>
      </c>
      <c r="G32" s="25">
        <f t="shared" si="9"/>
        <v>0.25555555555555554</v>
      </c>
      <c r="H32" s="25">
        <f t="shared" si="9"/>
        <v>0.19999999999999998</v>
      </c>
      <c r="I32" s="25">
        <f t="shared" si="9"/>
        <v>0.28749999999999998</v>
      </c>
      <c r="J32" s="25"/>
      <c r="K32" s="26">
        <f>SUM(K30/K31)</f>
        <v>0.27058823529411763</v>
      </c>
    </row>
    <row r="33" spans="2:11" x14ac:dyDescent="0.2">
      <c r="B33" s="24" t="s">
        <v>1</v>
      </c>
      <c r="C33" s="63"/>
      <c r="D33" s="27">
        <f t="shared" ref="D33:K33" si="10">+D32*$D$7</f>
        <v>23</v>
      </c>
      <c r="E33" s="28">
        <f t="shared" si="10"/>
        <v>39.655172413793096</v>
      </c>
      <c r="F33" s="27">
        <f t="shared" si="10"/>
        <v>47.916666666666664</v>
      </c>
      <c r="G33" s="29">
        <f t="shared" si="10"/>
        <v>63.888888888888886</v>
      </c>
      <c r="H33" s="27">
        <f t="shared" si="10"/>
        <v>49.999999999999993</v>
      </c>
      <c r="I33" s="27">
        <f t="shared" si="10"/>
        <v>71.875</v>
      </c>
      <c r="J33" s="27">
        <f t="shared" si="10"/>
        <v>0</v>
      </c>
      <c r="K33" s="30">
        <f t="shared" si="10"/>
        <v>67.647058823529406</v>
      </c>
    </row>
    <row r="34" spans="2:11" x14ac:dyDescent="0.2">
      <c r="B34" s="24" t="s">
        <v>27</v>
      </c>
      <c r="C34" s="63"/>
      <c r="D34" s="27">
        <f>IF($D$7&gt;0,D35/$D$7,0)</f>
        <v>0.4592</v>
      </c>
      <c r="E34" s="27">
        <f>IF($D$7&gt;0,E35/$D$7,0)</f>
        <v>0.42790068965517236</v>
      </c>
      <c r="F34" s="27">
        <f t="shared" ref="F34:K34" si="11">IF($D$7&gt;0,F35/$D$7,0)</f>
        <v>0.63846666666666674</v>
      </c>
      <c r="G34" s="27">
        <f t="shared" si="11"/>
        <v>0.94507555555555556</v>
      </c>
      <c r="H34" s="31">
        <f t="shared" si="11"/>
        <v>0.64063999999999999</v>
      </c>
      <c r="I34" s="27">
        <f t="shared" si="11"/>
        <v>1.0627</v>
      </c>
      <c r="J34" s="27">
        <f t="shared" si="11"/>
        <v>0</v>
      </c>
      <c r="K34" s="30">
        <f t="shared" si="11"/>
        <v>0.75202823529411766</v>
      </c>
    </row>
    <row r="35" spans="2:11" x14ac:dyDescent="0.2">
      <c r="B35" s="136" t="s">
        <v>12</v>
      </c>
      <c r="C35" s="137"/>
      <c r="D35" s="138">
        <f t="shared" ref="D35:I35" si="12">+D29+D33</f>
        <v>114.8</v>
      </c>
      <c r="E35" s="138">
        <f t="shared" si="12"/>
        <v>106.97517241379309</v>
      </c>
      <c r="F35" s="138">
        <f t="shared" si="12"/>
        <v>159.61666666666667</v>
      </c>
      <c r="G35" s="138">
        <f t="shared" si="12"/>
        <v>236.26888888888888</v>
      </c>
      <c r="H35" s="38">
        <f t="shared" si="12"/>
        <v>160.16</v>
      </c>
      <c r="I35" s="38">
        <f t="shared" si="12"/>
        <v>265.67500000000001</v>
      </c>
      <c r="J35" s="38"/>
      <c r="K35" s="39">
        <f>+K29+K33</f>
        <v>188.00705882352941</v>
      </c>
    </row>
    <row r="36" spans="2:11" ht="23.25" thickBot="1" x14ac:dyDescent="0.25">
      <c r="B36" s="139" t="s">
        <v>56</v>
      </c>
      <c r="C36" s="65"/>
      <c r="D36" s="140">
        <f>$P$17</f>
        <v>24.12</v>
      </c>
      <c r="E36" s="140">
        <f>$P$17</f>
        <v>24.12</v>
      </c>
      <c r="F36" s="140">
        <f>$P$17</f>
        <v>24.12</v>
      </c>
      <c r="G36" s="141">
        <f>$P$17</f>
        <v>24.12</v>
      </c>
      <c r="H36" s="142"/>
      <c r="I36" s="143"/>
      <c r="J36" s="194"/>
      <c r="K36" s="195"/>
    </row>
    <row r="37" spans="2:11" ht="15.75" thickBot="1" x14ac:dyDescent="0.3">
      <c r="B37" s="116" t="s">
        <v>12</v>
      </c>
      <c r="C37" s="117"/>
      <c r="D37" s="118">
        <f>SUM(D35:D36)</f>
        <v>138.91999999999999</v>
      </c>
      <c r="E37" s="118">
        <f t="shared" ref="E37:K37" si="13">SUM(E35:E36)</f>
        <v>131.09517241379308</v>
      </c>
      <c r="F37" s="118">
        <f t="shared" si="13"/>
        <v>183.73666666666668</v>
      </c>
      <c r="G37" s="118">
        <f t="shared" si="13"/>
        <v>260.38888888888886</v>
      </c>
      <c r="H37" s="118">
        <f t="shared" si="13"/>
        <v>160.16</v>
      </c>
      <c r="I37" s="118">
        <f t="shared" si="13"/>
        <v>265.67500000000001</v>
      </c>
      <c r="J37" s="118">
        <f t="shared" si="13"/>
        <v>0</v>
      </c>
      <c r="K37" s="119">
        <f t="shared" si="13"/>
        <v>188.00705882352941</v>
      </c>
    </row>
    <row r="38" spans="2:11" ht="13.5" thickBot="1" x14ac:dyDescent="0.25">
      <c r="B38" s="144" t="s">
        <v>24</v>
      </c>
      <c r="C38" s="16"/>
      <c r="D38" s="16"/>
      <c r="E38" s="16"/>
      <c r="F38" s="16"/>
      <c r="G38" s="16"/>
      <c r="H38" s="16"/>
      <c r="I38" s="16"/>
      <c r="J38" s="145"/>
      <c r="K38" s="146" t="s">
        <v>30</v>
      </c>
    </row>
    <row r="39" spans="2:11" ht="6" customHeight="1" thickBot="1" x14ac:dyDescent="0.25">
      <c r="B39" s="11"/>
      <c r="C39" s="11"/>
      <c r="D39" s="11"/>
      <c r="E39" s="11"/>
      <c r="F39" s="11"/>
      <c r="G39" s="11"/>
      <c r="H39" s="11"/>
      <c r="I39" s="11"/>
      <c r="J39" s="11"/>
      <c r="K39" s="11"/>
    </row>
    <row r="40" spans="2:11" ht="13.5" thickBot="1" x14ac:dyDescent="0.25">
      <c r="B40" s="147" t="s">
        <v>61</v>
      </c>
      <c r="C40" s="16"/>
      <c r="D40" s="148"/>
      <c r="E40" s="148"/>
      <c r="F40" s="148"/>
      <c r="G40" s="60"/>
      <c r="H40" s="16"/>
      <c r="I40" s="148"/>
      <c r="J40" s="148"/>
      <c r="K40" s="51"/>
    </row>
    <row r="41" spans="2:11" ht="16.5" thickBot="1" x14ac:dyDescent="0.3">
      <c r="B41" s="149"/>
      <c r="C41" s="56"/>
      <c r="D41" s="99"/>
      <c r="E41" s="99"/>
      <c r="F41" s="99"/>
      <c r="G41" s="150"/>
      <c r="H41" s="11"/>
      <c r="I41" s="99"/>
      <c r="J41" s="99"/>
      <c r="K41" s="3"/>
    </row>
    <row r="42" spans="2:11" ht="20.25" customHeight="1" thickBot="1" x14ac:dyDescent="0.25">
      <c r="B42" s="196" t="s">
        <v>68</v>
      </c>
      <c r="C42" s="197"/>
      <c r="D42" s="197"/>
      <c r="E42" s="197"/>
      <c r="F42" s="197"/>
      <c r="G42" s="197"/>
      <c r="H42" s="198"/>
      <c r="I42" s="173" t="s">
        <v>50</v>
      </c>
      <c r="J42" s="174"/>
      <c r="K42" s="175"/>
    </row>
    <row r="43" spans="2:11" ht="26.25" customHeight="1" thickBot="1" x14ac:dyDescent="0.25">
      <c r="B43" s="199"/>
      <c r="C43" s="200"/>
      <c r="D43" s="200"/>
      <c r="E43" s="200"/>
      <c r="F43" s="200"/>
      <c r="G43" s="200"/>
      <c r="H43" s="201"/>
      <c r="I43" s="59" t="s">
        <v>51</v>
      </c>
      <c r="J43" s="50">
        <v>4.1399999999999997</v>
      </c>
      <c r="K43" s="51" t="s">
        <v>25</v>
      </c>
    </row>
    <row r="44" spans="2:11" ht="24.75" customHeight="1" thickBot="1" x14ac:dyDescent="0.25">
      <c r="B44" s="202"/>
      <c r="C44" s="203"/>
      <c r="D44" s="203"/>
      <c r="E44" s="203"/>
      <c r="F44" s="203"/>
      <c r="G44" s="203"/>
      <c r="H44" s="204"/>
      <c r="I44" s="59" t="s">
        <v>52</v>
      </c>
      <c r="J44" s="50">
        <v>4.5999999999999996</v>
      </c>
      <c r="K44" s="51" t="s">
        <v>25</v>
      </c>
    </row>
    <row r="45" spans="2:11" ht="6" customHeight="1" thickBot="1" x14ac:dyDescent="0.25">
      <c r="B45" s="40"/>
      <c r="C45" s="37"/>
      <c r="D45" s="37"/>
      <c r="E45" s="37"/>
      <c r="F45" s="37"/>
      <c r="G45" s="94"/>
      <c r="H45" s="95"/>
      <c r="I45" s="99"/>
      <c r="J45" s="99"/>
      <c r="K45" s="99"/>
    </row>
    <row r="46" spans="2:11" ht="16.5" thickBot="1" x14ac:dyDescent="0.25">
      <c r="B46" s="70" t="s">
        <v>33</v>
      </c>
      <c r="C46" s="71"/>
      <c r="D46" s="71"/>
      <c r="E46" s="72"/>
      <c r="F46" s="151"/>
      <c r="G46" s="73"/>
      <c r="H46" s="73"/>
      <c r="I46" s="73"/>
      <c r="J46" s="74" t="s">
        <v>35</v>
      </c>
      <c r="K46" s="79" t="s">
        <v>34</v>
      </c>
    </row>
    <row r="47" spans="2:11" ht="3.75" customHeight="1" thickBot="1" x14ac:dyDescent="0.25">
      <c r="B47" s="152"/>
      <c r="C47" s="153"/>
      <c r="D47" s="153"/>
      <c r="E47" s="37"/>
      <c r="F47" s="154"/>
      <c r="G47" s="155"/>
      <c r="H47" s="155"/>
      <c r="I47" s="37"/>
      <c r="J47" s="37"/>
      <c r="K47" s="156"/>
    </row>
    <row r="48" spans="2:11" ht="17.25" customHeight="1" thickBot="1" x14ac:dyDescent="0.25">
      <c r="B48" s="69"/>
      <c r="C48" s="11"/>
      <c r="D48" s="99"/>
      <c r="E48" s="11"/>
      <c r="F48" s="99"/>
      <c r="G48" s="76" t="s">
        <v>38</v>
      </c>
      <c r="H48" s="75">
        <v>0.67</v>
      </c>
      <c r="I48" s="91" t="s">
        <v>70</v>
      </c>
      <c r="J48" s="157" t="s">
        <v>62</v>
      </c>
      <c r="K48" s="123"/>
    </row>
    <row r="49" spans="2:11" ht="17.25" customHeight="1" thickBot="1" x14ac:dyDescent="0.3">
      <c r="B49" s="66"/>
      <c r="C49" s="67"/>
      <c r="D49" s="99"/>
      <c r="E49" s="56"/>
      <c r="F49" s="99"/>
      <c r="G49" s="77" t="s">
        <v>37</v>
      </c>
      <c r="H49" s="68">
        <f>H48*$D$7</f>
        <v>167.5</v>
      </c>
      <c r="I49" s="99"/>
      <c r="J49" s="158" t="str">
        <f>IF(H49&gt;E24, "Rent", "POV")</f>
        <v>Rent</v>
      </c>
      <c r="K49" s="123"/>
    </row>
    <row r="50" spans="2:11" ht="6.75" customHeight="1" thickBot="1" x14ac:dyDescent="0.25">
      <c r="B50" s="78"/>
      <c r="C50" s="13"/>
      <c r="D50" s="13"/>
      <c r="E50" s="11"/>
      <c r="F50" s="11"/>
      <c r="G50" s="11"/>
      <c r="H50" s="11"/>
      <c r="I50" s="11"/>
      <c r="J50" s="11"/>
      <c r="K50" s="41"/>
    </row>
    <row r="51" spans="2:11" ht="17.25" customHeight="1" thickBot="1" x14ac:dyDescent="0.25">
      <c r="B51" s="69"/>
      <c r="C51" s="11"/>
      <c r="D51" s="99"/>
      <c r="E51" s="11"/>
      <c r="F51" s="99"/>
      <c r="G51" s="76" t="s">
        <v>39</v>
      </c>
      <c r="H51" s="75">
        <v>0.22</v>
      </c>
      <c r="I51" s="91" t="s">
        <v>70</v>
      </c>
      <c r="J51" s="13"/>
      <c r="K51" s="123"/>
    </row>
    <row r="52" spans="2:11" ht="17.25" customHeight="1" x14ac:dyDescent="0.25">
      <c r="B52" s="66"/>
      <c r="C52" s="67"/>
      <c r="D52" s="99"/>
      <c r="E52" s="56"/>
      <c r="F52" s="99"/>
      <c r="G52" s="77" t="s">
        <v>37</v>
      </c>
      <c r="H52" s="68">
        <f>H51*$D$7</f>
        <v>55</v>
      </c>
      <c r="I52" s="99"/>
      <c r="J52" s="99"/>
      <c r="K52" s="123"/>
    </row>
    <row r="53" spans="2:11" ht="5.25" customHeight="1" thickBot="1" x14ac:dyDescent="0.25">
      <c r="B53" s="96"/>
      <c r="C53" s="99"/>
      <c r="D53" s="99"/>
      <c r="E53" s="99"/>
      <c r="F53" s="99"/>
      <c r="G53" s="99"/>
      <c r="H53" s="99"/>
      <c r="I53" s="99"/>
      <c r="J53" s="99"/>
      <c r="K53" s="123"/>
    </row>
    <row r="54" spans="2:11" x14ac:dyDescent="0.2">
      <c r="B54" s="164" t="s">
        <v>8</v>
      </c>
      <c r="C54" s="154"/>
      <c r="D54" s="154"/>
      <c r="E54" s="154"/>
      <c r="F54" s="154"/>
      <c r="G54" s="154"/>
      <c r="H54" s="154"/>
      <c r="I54" s="154"/>
      <c r="J54" s="154"/>
      <c r="K54" s="97" t="s">
        <v>53</v>
      </c>
    </row>
    <row r="55" spans="2:11" x14ac:dyDescent="0.2">
      <c r="B55" s="69" t="s">
        <v>69</v>
      </c>
      <c r="C55" s="99"/>
      <c r="D55" s="99"/>
      <c r="E55" s="99"/>
      <c r="F55" s="99"/>
      <c r="G55" s="99"/>
      <c r="H55" s="99"/>
      <c r="I55" s="99"/>
      <c r="J55" s="99"/>
      <c r="K55" s="123"/>
    </row>
    <row r="56" spans="2:11" ht="13.5" thickBot="1" x14ac:dyDescent="0.25">
      <c r="B56" s="165" t="s">
        <v>13</v>
      </c>
      <c r="C56" s="159"/>
      <c r="D56" s="159"/>
      <c r="E56" s="159"/>
      <c r="F56" s="159"/>
      <c r="G56" s="159"/>
      <c r="H56" s="159"/>
      <c r="I56" s="159"/>
      <c r="J56" s="159"/>
      <c r="K56" s="98" t="s">
        <v>36</v>
      </c>
    </row>
    <row r="57" spans="2:11" ht="13.5" thickBot="1" x14ac:dyDescent="0.25">
      <c r="B57" s="12"/>
      <c r="C57" s="11"/>
      <c r="D57" s="11"/>
      <c r="E57" s="11"/>
      <c r="F57" s="11"/>
      <c r="G57" s="11"/>
      <c r="H57" s="11"/>
      <c r="I57" s="11"/>
      <c r="J57" s="11"/>
      <c r="K57" s="11"/>
    </row>
    <row r="58" spans="2:11" ht="15.75" x14ac:dyDescent="0.2">
      <c r="H58" s="170" t="s">
        <v>63</v>
      </c>
      <c r="I58" s="171"/>
      <c r="J58" s="172"/>
    </row>
    <row r="59" spans="2:11" x14ac:dyDescent="0.2">
      <c r="H59" s="160" t="s">
        <v>64</v>
      </c>
      <c r="I59" s="161" t="s">
        <v>65</v>
      </c>
      <c r="J59" s="162" t="s">
        <v>66</v>
      </c>
    </row>
    <row r="60" spans="2:11" ht="15" x14ac:dyDescent="0.2">
      <c r="H60" s="166">
        <v>1</v>
      </c>
      <c r="I60" s="167">
        <v>130</v>
      </c>
      <c r="J60" s="162" t="s">
        <v>67</v>
      </c>
    </row>
    <row r="61" spans="2:11" ht="15" x14ac:dyDescent="0.2">
      <c r="H61" s="166">
        <v>2</v>
      </c>
      <c r="I61" s="167">
        <v>200</v>
      </c>
      <c r="J61" s="162" t="s">
        <v>67</v>
      </c>
    </row>
    <row r="62" spans="2:11" ht="15" x14ac:dyDescent="0.2">
      <c r="H62" s="166">
        <v>3</v>
      </c>
      <c r="I62" s="167">
        <v>277</v>
      </c>
      <c r="J62" s="162" t="s">
        <v>67</v>
      </c>
    </row>
    <row r="63" spans="2:11" ht="15" x14ac:dyDescent="0.2">
      <c r="H63" s="166">
        <v>4</v>
      </c>
      <c r="I63" s="167">
        <v>353</v>
      </c>
      <c r="J63" s="162" t="s">
        <v>67</v>
      </c>
    </row>
    <row r="64" spans="2:11" ht="15" x14ac:dyDescent="0.2">
      <c r="H64" s="166">
        <v>5</v>
      </c>
      <c r="I64" s="167">
        <v>430</v>
      </c>
      <c r="J64" s="162" t="s">
        <v>67</v>
      </c>
    </row>
    <row r="65" spans="8:10" ht="15" x14ac:dyDescent="0.2">
      <c r="H65" s="166">
        <v>6</v>
      </c>
      <c r="I65" s="167">
        <v>506</v>
      </c>
      <c r="J65" s="162" t="s">
        <v>67</v>
      </c>
    </row>
    <row r="66" spans="8:10" ht="15.75" thickBot="1" x14ac:dyDescent="0.25">
      <c r="H66" s="168">
        <v>7</v>
      </c>
      <c r="I66" s="169">
        <v>582</v>
      </c>
      <c r="J66" s="163" t="s">
        <v>67</v>
      </c>
    </row>
  </sheetData>
  <protectedRanges>
    <protectedRange sqref="J49 H60:J66 H48:H49 H51:H52" name="Range1"/>
  </protectedRanges>
  <mergeCells count="12">
    <mergeCell ref="H58:J58"/>
    <mergeCell ref="I42:K42"/>
    <mergeCell ref="B1:K1"/>
    <mergeCell ref="B2:K2"/>
    <mergeCell ref="B5:D5"/>
    <mergeCell ref="E3:H3"/>
    <mergeCell ref="B13:K13"/>
    <mergeCell ref="B11:K11"/>
    <mergeCell ref="B26:K26"/>
    <mergeCell ref="J23:K23"/>
    <mergeCell ref="J36:K36"/>
    <mergeCell ref="B42:H44"/>
  </mergeCells>
  <phoneticPr fontId="0" type="noConversion"/>
  <conditionalFormatting sqref="J49">
    <cfRule type="cellIs" dxfId="1" priority="1" operator="equal">
      <formula>"Rent"</formula>
    </cfRule>
    <cfRule type="cellIs" dxfId="0" priority="2" operator="equal">
      <formula>"POV"</formula>
    </cfRule>
  </conditionalFormatting>
  <hyperlinks>
    <hyperlink ref="K7" r:id="rId1" xr:uid="{613B03A2-2431-410F-8E6A-C7FA56E4E5E8}"/>
    <hyperlink ref="J23" r:id="rId2" xr:uid="{B607C5BF-0824-45A4-9F46-D87E428B325F}"/>
    <hyperlink ref="K38" r:id="rId3" display="http://www.hertz.com" xr:uid="{D7C9F51D-4561-41F5-A3BD-7D53120E617C}"/>
    <hyperlink ref="K46" r:id="rId4" xr:uid="{EFA7F6A9-FBB7-48DC-8EEF-6B77A4CFCB43}"/>
    <hyperlink ref="K54" r:id="rId5" xr:uid="{A3868ECD-E143-4CAB-BDC1-4E52135595C8}"/>
    <hyperlink ref="K56" r:id="rId6" xr:uid="{B4C43E5B-29C0-46B5-9F90-9833B0E71A55}"/>
  </hyperlinks>
  <printOptions horizontalCentered="1"/>
  <pageMargins left="0.15" right="0.15" top="0.4" bottom="0.1" header="0.25" footer="0.25"/>
  <pageSetup scale="80" orientation="portrait" r:id="rId7"/>
  <headerFooter alignWithMargins="0">
    <oddFooter>&amp;LLast updated 01/01/2024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f8d4342b-6093-4203-94fe-15d5f4f477b7">Misc.</Category>
    <Business_x0020_Area xmlns="f8d4342b-6093-4203-94fe-15d5f4f477b7">Fleet</Business_x0020_Area>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B717B9447C5444391444A1B3C3F374E" ma:contentTypeVersion="6" ma:contentTypeDescription="Create a new document." ma:contentTypeScope="" ma:versionID="19677abe9baee156cf4b144e92fbddbe">
  <xsd:schema xmlns:xsd="http://www.w3.org/2001/XMLSchema" xmlns:xs="http://www.w3.org/2001/XMLSchema" xmlns:p="http://schemas.microsoft.com/office/2006/metadata/properties" xmlns:ns1="http://schemas.microsoft.com/sharepoint/v3" xmlns:ns2="f8d4342b-6093-4203-94fe-15d5f4f477b7" xmlns:ns3="c11a4dd1-9999-41de-ad6b-508521c3559d" targetNamespace="http://schemas.microsoft.com/office/2006/metadata/properties" ma:root="true" ma:fieldsID="15ceda77dcaa0b149f01f6c867f3546d" ns1:_="" ns2:_="" ns3:_="">
    <xsd:import namespace="http://schemas.microsoft.com/sharepoint/v3"/>
    <xsd:import namespace="f8d4342b-6093-4203-94fe-15d5f4f477b7"/>
    <xsd:import namespace="c11a4dd1-9999-41de-ad6b-508521c3559d"/>
    <xsd:element name="properties">
      <xsd:complexType>
        <xsd:sequence>
          <xsd:element name="documentManagement">
            <xsd:complexType>
              <xsd:all>
                <xsd:element ref="ns1:PublishingStartDate" minOccurs="0"/>
                <xsd:element ref="ns1:PublishingExpirationDate" minOccurs="0"/>
                <xsd:element ref="ns2:Business_x0020_Area" minOccurs="0"/>
                <xsd:element ref="ns2:Categor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d4342b-6093-4203-94fe-15d5f4f477b7" elementFormDefault="qualified">
    <xsd:import namespace="http://schemas.microsoft.com/office/2006/documentManagement/types"/>
    <xsd:import namespace="http://schemas.microsoft.com/office/infopath/2007/PartnerControls"/>
    <xsd:element name="Business_x0020_Area" ma:index="10" nillable="true" ma:displayName="Business Area" ma:format="Dropdown" ma:internalName="Business_x0020_Area">
      <xsd:simpleType>
        <xsd:restriction base="dms:Choice">
          <xsd:enumeration value="Fleet"/>
          <xsd:enumeration value="Parking"/>
          <xsd:enumeration value="Misc."/>
        </xsd:restriction>
      </xsd:simpleType>
    </xsd:element>
    <xsd:element name="Category" ma:index="11" nillable="true" ma:displayName="Category" ma:format="Dropdown" ma:internalName="Category">
      <xsd:simpleType>
        <xsd:restriction base="dms:Choice">
          <xsd:enumeration value="Form"/>
          <xsd:enumeration value="Map"/>
          <xsd:enumeration value="Fuel"/>
          <xsd:enumeration value="Maintenance"/>
          <xsd:enumeration value="Commute"/>
          <xsd:enumeration value="SLA"/>
          <xsd:enumeration value="Misc."/>
          <xsd:enumeration value="Project"/>
          <xsd:enumeration value="Policy"/>
          <xsd:enumeration value="Rates"/>
          <xsd:enumeration value="ROI"/>
          <xsd:enumeration value="Portal"/>
        </xsd:restriction>
      </xsd:simpleType>
    </xsd:element>
  </xsd:schema>
  <xsd:schema xmlns:xsd="http://www.w3.org/2001/XMLSchema" xmlns:xs="http://www.w3.org/2001/XMLSchema" xmlns:dms="http://schemas.microsoft.com/office/2006/documentManagement/types" xmlns:pc="http://schemas.microsoft.com/office/infopath/2007/PartnerControls" targetNamespace="c11a4dd1-9999-41de-ad6b-508521c355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E81539-08D5-4ADF-A759-C4DAFB21B01B}">
  <ds:schemaRefs>
    <ds:schemaRef ds:uri="http://schemas.microsoft.com/sharepoint/v3/contenttype/forms"/>
  </ds:schemaRefs>
</ds:datastoreItem>
</file>

<file path=customXml/itemProps2.xml><?xml version="1.0" encoding="utf-8"?>
<ds:datastoreItem xmlns:ds="http://schemas.openxmlformats.org/officeDocument/2006/customXml" ds:itemID="{C0443107-E79F-4D73-9D8E-F2169E4BE360}">
  <ds:schemaRefs>
    <ds:schemaRef ds:uri="http://schemas.microsoft.com/office/2006/metadata/longProperties"/>
  </ds:schemaRefs>
</ds:datastoreItem>
</file>

<file path=customXml/itemProps3.xml><?xml version="1.0" encoding="utf-8"?>
<ds:datastoreItem xmlns:ds="http://schemas.openxmlformats.org/officeDocument/2006/customXml" ds:itemID="{4B85CEEE-C629-4169-9016-39DC6C2C5E44}">
  <ds:schemaRefs>
    <ds:schemaRef ds:uri="http://schemas.microsoft.com/office/2006/metadata/properties"/>
    <ds:schemaRef ds:uri="http://schemas.microsoft.com/office/infopath/2007/PartnerControls"/>
    <ds:schemaRef ds:uri="c6fa4fa0-d184-4ca7-9ca9-f095166719d9"/>
    <ds:schemaRef ds:uri="http://schemas.microsoft.com/sharepoint/v3"/>
    <ds:schemaRef ds:uri="4432d83f-a26d-4ee6-aa63-db66ce8f3d1c"/>
    <ds:schemaRef ds:uri="f8d4342b-6093-4203-94fe-15d5f4f477b7"/>
  </ds:schemaRefs>
</ds:datastoreItem>
</file>

<file path=customXml/itemProps4.xml><?xml version="1.0" encoding="utf-8"?>
<ds:datastoreItem xmlns:ds="http://schemas.openxmlformats.org/officeDocument/2006/customXml" ds:itemID="{1A414868-2F37-4A4A-A1CF-D231B22D7A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d4342b-6093-4203-94fe-15d5f4f477b7"/>
    <ds:schemaRef ds:uri="c11a4dd1-9999-41de-ad6b-508521c355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Oregon Housing &amp; Community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ncain</dc:creator>
  <cp:lastModifiedBy>XuanXuan Villeneuve</cp:lastModifiedBy>
  <cp:lastPrinted>2023-12-19T23:33:10Z</cp:lastPrinted>
  <dcterms:created xsi:type="dcterms:W3CDTF">2004-11-01T23:46:44Z</dcterms:created>
  <dcterms:modified xsi:type="dcterms:W3CDTF">2023-12-19T23:33:24Z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0x0101001B717B9447C5444391444A1B3C3F374E</vt:lpwstr>
  </property>
</Properties>
</file>